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Цена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<sst xmlns="http://schemas.openxmlformats.org/spreadsheetml/2006/main" count="77" uniqueCount="56">
  <si>
    <t>tвн</t>
  </si>
  <si>
    <t>tср.год.</t>
  </si>
  <si>
    <t xml:space="preserve"> °С</t>
  </si>
  <si>
    <t>Месяц</t>
  </si>
  <si>
    <t>Дни</t>
  </si>
  <si>
    <t>tсрмес</t>
  </si>
  <si>
    <t>Коэфф.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</si>
  <si>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</si>
  <si>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</si>
  <si>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</si>
  <si>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</si>
  <si>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</si>
  <si>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</si>
  <si>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</si>
  <si>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</si>
  <si>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</si>
  <si>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Сумма</t>
  </si>
  <si>
    <t>Гкал/мес</t>
  </si>
  <si>
    <t>Гкал/ч</t>
  </si>
  <si>
    <t>т/мес</t>
  </si>
  <si>
    <t>Ед. изм.</t>
  </si>
  <si>
    <t>Расход дизельного топлива (Qр=</t>
  </si>
  <si>
    <t>Гкал/т)</t>
  </si>
  <si>
    <t>Расход природного газа (Qр=</t>
  </si>
  <si>
    <t>Гкал/тыс.нм3)</t>
  </si>
  <si>
    <t>НАГРУЗКИ ПО МЕСЯЦАМ, РАСХОД ТОПЛИВА</t>
  </si>
  <si>
    <t>руб/мес</t>
  </si>
  <si>
    <t>Расход сжиже-ного газа (Qр=</t>
  </si>
  <si>
    <t>Руб/т</t>
  </si>
  <si>
    <t>Стоимость при цене</t>
  </si>
  <si>
    <t>Стои-мость при цене</t>
  </si>
  <si>
    <t>Расход каменного угля(Qр=</t>
  </si>
  <si>
    <t>Расход пеллет(Qр=</t>
  </si>
  <si>
    <t>Гкал/т</t>
  </si>
  <si>
    <t>S =</t>
  </si>
  <si>
    <t>руб/т</t>
  </si>
  <si>
    <r>
      <t>м</t>
    </r>
    <r>
      <rPr>
        <sz val="10"/>
        <rFont val="Calibri"/>
        <family val="2"/>
      </rPr>
      <t>²</t>
    </r>
  </si>
  <si>
    <t>ГОДОВАЯ ТЕПЛОВАЯ НАГРУЗКА для средней полосы РФ</t>
  </si>
  <si>
    <t>кВт*ч/мес</t>
  </si>
  <si>
    <t>кВт/ч</t>
  </si>
  <si>
    <t>Max</t>
  </si>
  <si>
    <t>мес</t>
  </si>
  <si>
    <t>эл</t>
  </si>
  <si>
    <t>Руб/КВт*ч</t>
  </si>
  <si>
    <t>Расход дров(Qр=</t>
  </si>
  <si>
    <t>Гкал/куб</t>
  </si>
  <si>
    <t>куб/мес</t>
  </si>
  <si>
    <t>Руб/куб</t>
  </si>
  <si>
    <t>дельта=</t>
  </si>
  <si>
    <t>расход</t>
  </si>
  <si>
    <t>диаметр</t>
  </si>
  <si>
    <t>куб/ч</t>
  </si>
  <si>
    <t>мм</t>
  </si>
  <si>
    <t>*разрешено менять значение в зеленых ячейках</t>
  </si>
  <si>
    <t>м3/мес</t>
  </si>
  <si>
    <t>Руб/м3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</si>
</sst>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00000"/>
    <numFmt numFmtId="169" formatCode="0.0"/>
    <numFmt numFmtId="170" formatCode="0.0000"/>
    <numFmt numFmtId="171" formatCode="0.00000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0.0000000"/>
  </numFmts>
  <fonts count="42"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3" fontId="0" fillId="33" borderId="18" xfId="0" applyNumberFormat="1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9" fontId="0" fillId="0" borderId="23" xfId="0" applyNumberFormat="1" applyFont="1" applyBorder="1" applyAlignment="1">
      <alignment horizontal="center"/>
    </xf>
    <xf numFmtId="3" fontId="0" fillId="33" borderId="23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center" vertical="center" wrapText="1"/>
    </xf>
    <xf numFmtId="3" fontId="0" fillId="33" borderId="23" xfId="0" applyNumberFormat="1" applyFont="1" applyFill="1" applyBorder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173" fontId="0" fillId="34" borderId="17" xfId="58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 wrapText="1"/>
    </xf>
    <xf numFmtId="167" fontId="0" fillId="34" borderId="18" xfId="0" applyNumberFormat="1" applyFont="1" applyFill="1" applyBorder="1" applyAlignment="1">
      <alignment horizontal="center" vertical="center" wrapText="1"/>
    </xf>
    <xf numFmtId="167" fontId="0" fillId="34" borderId="23" xfId="0" applyNumberFormat="1" applyFont="1" applyFill="1" applyBorder="1" applyAlignment="1">
      <alignment horizontal="center" vertical="center" wrapText="1"/>
    </xf>
    <xf numFmtId="169" fontId="0" fillId="34" borderId="17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/>
    </xf>
    <xf numFmtId="167" fontId="0" fillId="34" borderId="18" xfId="0" applyNumberFormat="1" applyFont="1" applyFill="1" applyBorder="1" applyAlignment="1">
      <alignment horizontal="center" vertical="center" wrapText="1"/>
    </xf>
    <xf numFmtId="167" fontId="0" fillId="34" borderId="23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41" fillId="33" borderId="23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Font="1" applyBorder="1" applyAlignment="1">
      <alignment/>
    </xf>
    <xf numFmtId="167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" fontId="3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169" fontId="0" fillId="34" borderId="26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/>
    </xf>
    <xf numFmtId="1" fontId="0" fillId="34" borderId="18" xfId="0" applyNumberFormat="1" applyFont="1" applyFill="1" applyBorder="1" applyAlignment="1">
      <alignment horizontal="center" vertical="center" wrapText="1"/>
    </xf>
    <xf numFmtId="1" fontId="0" fillId="34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A16" sqref="A16"/>
    </sheetView>
  </sheetViews>
  <sheetFormatPr defaultColWidth="9.33203125" defaultRowHeight="12.75"/>
  <cols>
    <col min="1" max="4" width="9.33203125" style="2" customWidth="1"/>
    <col min="5" max="5" width="11.66015625" style="2" customWidth="1"/>
    <col min="6" max="6" width="14.16015625" style="2" customWidth="1"/>
    <col min="7" max="7" width="15.16015625" style="2" customWidth="1"/>
    <col min="8" max="8" width="14.5" style="2" customWidth="1"/>
    <col min="9" max="9" width="17.66015625" style="2" customWidth="1"/>
    <col min="10" max="10" width="12" style="2" customWidth="1"/>
    <col min="11" max="11" width="16" style="2" customWidth="1"/>
    <col min="12" max="12" width="13.5" style="2" customWidth="1"/>
    <col min="13" max="13" width="16.16015625" style="2" customWidth="1"/>
    <col min="14" max="17" width="12.83203125" style="2" customWidth="1"/>
    <col min="18" max="18" width="15" style="2" customWidth="1"/>
    <col min="19" max="19" width="18.16015625" style="2" customWidth="1"/>
    <col min="20" max="25" width="12.83203125" style="2" customWidth="1"/>
    <col min="26" max="16384" width="9.33203125" style="2" customWidth="1"/>
  </cols>
  <sheetData>
    <row r="1" spans="1:14" ht="13.5" thickBo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</row>
    <row r="2" spans="1:10" ht="13.5" thickBot="1">
      <c r="A2" s="71" t="s">
        <v>34</v>
      </c>
      <c r="B2" s="65">
        <v>150</v>
      </c>
      <c r="C2" s="69" t="s">
        <v>36</v>
      </c>
      <c r="D2" s="15"/>
      <c r="E2" s="1"/>
      <c r="I2" s="1"/>
      <c r="J2" s="1"/>
    </row>
    <row r="3" spans="1:13" ht="12.75">
      <c r="A3" s="66" t="s">
        <v>40</v>
      </c>
      <c r="B3" s="18" t="s">
        <v>40</v>
      </c>
      <c r="C3" s="16" t="s">
        <v>0</v>
      </c>
      <c r="D3" s="67" t="s">
        <v>1</v>
      </c>
      <c r="F3" s="73" t="s">
        <v>48</v>
      </c>
      <c r="G3" s="74">
        <v>15</v>
      </c>
      <c r="H3" s="15"/>
      <c r="I3" s="16"/>
      <c r="J3" s="16"/>
      <c r="K3" s="16"/>
      <c r="L3" s="16"/>
      <c r="M3" s="16"/>
    </row>
    <row r="4" spans="1:13" ht="12.75">
      <c r="A4" s="66" t="s">
        <v>39</v>
      </c>
      <c r="B4" s="18" t="s">
        <v>18</v>
      </c>
      <c r="C4" s="16" t="s">
        <v>2</v>
      </c>
      <c r="D4" s="67" t="s">
        <v>2</v>
      </c>
      <c r="F4" s="75" t="s">
        <v>49</v>
      </c>
      <c r="G4" s="72">
        <f>ROUND((B5/G3)*1000,1)</f>
        <v>0.9</v>
      </c>
      <c r="H4" s="76" t="s">
        <v>51</v>
      </c>
      <c r="I4" s="16"/>
      <c r="J4" s="16"/>
      <c r="K4" s="16"/>
      <c r="L4" s="16"/>
      <c r="M4" s="16"/>
    </row>
    <row r="5" spans="1:13" ht="13.5" thickBot="1">
      <c r="A5" s="83">
        <f>(B2)/10</f>
        <v>15</v>
      </c>
      <c r="B5" s="68">
        <f>(B2/1.163)/10000</f>
        <v>0.01289767841788478</v>
      </c>
      <c r="C5" s="81">
        <v>20</v>
      </c>
      <c r="D5" s="70">
        <f>C22</f>
        <v>-2.111111111111111</v>
      </c>
      <c r="F5" s="77" t="s">
        <v>50</v>
      </c>
      <c r="G5" s="78">
        <f>SQRT(4*(G4/(3600*1.5))/3.141592654)*1000</f>
        <v>14.567312406943339</v>
      </c>
      <c r="H5" s="79" t="s">
        <v>52</v>
      </c>
      <c r="I5" s="3"/>
      <c r="J5" s="4"/>
      <c r="K5" s="17"/>
      <c r="L5" s="17"/>
      <c r="M5" s="17"/>
    </row>
    <row r="7" spans="1:13" ht="12.75">
      <c r="A7" s="87" t="s">
        <v>25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3.5" thickBo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9" ht="51">
      <c r="A9" s="7" t="s">
        <v>3</v>
      </c>
      <c r="B9" s="8" t="s">
        <v>4</v>
      </c>
      <c r="C9" s="7" t="s">
        <v>5</v>
      </c>
      <c r="D9" s="7" t="s">
        <v>6</v>
      </c>
      <c r="E9" s="7" t="s">
        <v>41</v>
      </c>
      <c r="F9" s="42" t="s">
        <v>42</v>
      </c>
      <c r="G9" s="9" t="s">
        <v>29</v>
      </c>
      <c r="H9" s="48" t="s">
        <v>21</v>
      </c>
      <c r="I9" s="9" t="s">
        <v>30</v>
      </c>
      <c r="J9" s="54" t="s">
        <v>27</v>
      </c>
      <c r="K9" s="9" t="s">
        <v>30</v>
      </c>
      <c r="L9" s="59" t="s">
        <v>23</v>
      </c>
      <c r="M9" s="9" t="s">
        <v>30</v>
      </c>
      <c r="N9" s="59" t="s">
        <v>31</v>
      </c>
      <c r="O9" s="9" t="s">
        <v>30</v>
      </c>
      <c r="P9" s="54" t="s">
        <v>32</v>
      </c>
      <c r="Q9" s="9" t="s">
        <v>30</v>
      </c>
      <c r="R9" s="54" t="s">
        <v>44</v>
      </c>
      <c r="S9" s="9" t="s">
        <v>30</v>
      </c>
    </row>
    <row r="10" spans="1:19" ht="12.75">
      <c r="A10" s="10"/>
      <c r="B10" s="11"/>
      <c r="C10" s="10"/>
      <c r="D10" s="10"/>
      <c r="E10" s="10"/>
      <c r="F10" s="43"/>
      <c r="G10" s="64">
        <v>1.8</v>
      </c>
      <c r="H10" s="82">
        <v>10</v>
      </c>
      <c r="I10" s="64">
        <v>18000</v>
      </c>
      <c r="J10" s="55">
        <v>10</v>
      </c>
      <c r="K10" s="64">
        <v>12000</v>
      </c>
      <c r="L10" s="60">
        <v>8</v>
      </c>
      <c r="M10" s="64">
        <v>1.5</v>
      </c>
      <c r="N10" s="60">
        <v>7</v>
      </c>
      <c r="O10" s="64">
        <v>3000</v>
      </c>
      <c r="P10" s="55">
        <v>4</v>
      </c>
      <c r="Q10" s="64">
        <v>6000</v>
      </c>
      <c r="R10" s="55">
        <v>3</v>
      </c>
      <c r="S10" s="64">
        <v>300</v>
      </c>
    </row>
    <row r="11" spans="1:19" ht="26.25" thickBot="1">
      <c r="A11" s="10"/>
      <c r="B11" s="10"/>
      <c r="C11" s="11"/>
      <c r="D11" s="10"/>
      <c r="E11" s="10"/>
      <c r="F11" s="43"/>
      <c r="G11" s="12" t="s">
        <v>43</v>
      </c>
      <c r="H11" s="49" t="s">
        <v>22</v>
      </c>
      <c r="I11" s="12" t="s">
        <v>28</v>
      </c>
      <c r="J11" s="56" t="s">
        <v>22</v>
      </c>
      <c r="K11" s="12" t="s">
        <v>28</v>
      </c>
      <c r="L11" s="61" t="s">
        <v>24</v>
      </c>
      <c r="M11" s="12" t="s">
        <v>55</v>
      </c>
      <c r="N11" s="61" t="s">
        <v>22</v>
      </c>
      <c r="O11" s="12" t="s">
        <v>35</v>
      </c>
      <c r="P11" s="62" t="s">
        <v>33</v>
      </c>
      <c r="Q11" s="12" t="s">
        <v>28</v>
      </c>
      <c r="R11" s="62" t="s">
        <v>45</v>
      </c>
      <c r="S11" s="12" t="s">
        <v>47</v>
      </c>
    </row>
    <row r="12" spans="1:19" ht="12.75">
      <c r="A12" s="29" t="s">
        <v>20</v>
      </c>
      <c r="B12" s="30"/>
      <c r="C12" s="31" t="s">
        <v>2</v>
      </c>
      <c r="D12" s="30"/>
      <c r="E12" s="30" t="s">
        <v>17</v>
      </c>
      <c r="F12" s="44" t="s">
        <v>38</v>
      </c>
      <c r="G12" s="32" t="s">
        <v>26</v>
      </c>
      <c r="H12" s="50" t="s">
        <v>19</v>
      </c>
      <c r="I12" s="32" t="s">
        <v>26</v>
      </c>
      <c r="J12" s="44" t="s">
        <v>19</v>
      </c>
      <c r="K12" s="32" t="s">
        <v>26</v>
      </c>
      <c r="L12" s="44" t="s">
        <v>54</v>
      </c>
      <c r="M12" s="32" t="s">
        <v>26</v>
      </c>
      <c r="N12" s="44" t="s">
        <v>19</v>
      </c>
      <c r="O12" s="32" t="s">
        <v>26</v>
      </c>
      <c r="P12" s="44" t="s">
        <v>19</v>
      </c>
      <c r="Q12" s="13" t="s">
        <v>26</v>
      </c>
      <c r="R12" s="44" t="s">
        <v>46</v>
      </c>
      <c r="S12" s="13" t="s">
        <v>26</v>
      </c>
    </row>
    <row r="13" spans="1:19" ht="12.75">
      <c r="A13" s="33" t="s">
        <v>12</v>
      </c>
      <c r="B13" s="23">
        <v>10</v>
      </c>
      <c r="C13" s="23">
        <v>9.1</v>
      </c>
      <c r="D13" s="24">
        <f aca="true" t="shared" si="0" ref="D13:D21">($C$5-C13)/($C$5+32)</f>
        <v>0.20961538461538462</v>
      </c>
      <c r="E13" s="25">
        <f aca="true" t="shared" si="1" ref="E13:E21">($B$5*D13*24*B13)/1</f>
        <v>0.6488524373305113</v>
      </c>
      <c r="F13" s="45">
        <f>E13*1.163*1000</f>
        <v>754.6153846153846</v>
      </c>
      <c r="G13" s="26">
        <f aca="true" t="shared" si="2" ref="G13:G21">F13*$G$10</f>
        <v>1358.3076923076924</v>
      </c>
      <c r="H13" s="51">
        <f>E13/H10*1.1</f>
        <v>0.07137376810635625</v>
      </c>
      <c r="I13" s="27">
        <f aca="true" t="shared" si="3" ref="I13:I21">H13*$I$10</f>
        <v>1284.7278259144125</v>
      </c>
      <c r="J13" s="57">
        <f aca="true" t="shared" si="4" ref="J13:J21">E13/$J$10*1.1</f>
        <v>0.07137376810635625</v>
      </c>
      <c r="K13" s="28">
        <f aca="true" t="shared" si="5" ref="K13:K21">J13*$K$10</f>
        <v>856.485217276275</v>
      </c>
      <c r="L13" s="84">
        <f>E13/$L$10*1.1*1000</f>
        <v>89.21721013294531</v>
      </c>
      <c r="M13" s="28">
        <f aca="true" t="shared" si="6" ref="M13:M21">L13*$M$10</f>
        <v>133.82581519941797</v>
      </c>
      <c r="N13" s="57">
        <f aca="true" t="shared" si="7" ref="N13:N21">E13/$N$10*1.1</f>
        <v>0.10196252586622323</v>
      </c>
      <c r="O13" s="28">
        <f>N13*O10</f>
        <v>305.8875775986697</v>
      </c>
      <c r="P13" s="57">
        <f>E13/P10*1.1</f>
        <v>0.17843442026589063</v>
      </c>
      <c r="Q13" s="14">
        <f>P13*Q10</f>
        <v>1070.6065215953438</v>
      </c>
      <c r="R13" s="57">
        <f>E13/R10*1.1*10</f>
        <v>2.379125603545208</v>
      </c>
      <c r="S13" s="14">
        <f>R13*S10</f>
        <v>713.7376810635625</v>
      </c>
    </row>
    <row r="14" spans="1:19" ht="12.75">
      <c r="A14" s="33" t="s">
        <v>13</v>
      </c>
      <c r="B14" s="23">
        <v>31</v>
      </c>
      <c r="C14" s="23">
        <v>2.5</v>
      </c>
      <c r="D14" s="24">
        <f t="shared" si="0"/>
        <v>0.33653846153846156</v>
      </c>
      <c r="E14" s="25">
        <f t="shared" si="1"/>
        <v>3.2293802500165354</v>
      </c>
      <c r="F14" s="45">
        <f aca="true" t="shared" si="8" ref="F14:F21">E14*1.163*1000</f>
        <v>3755.769230769231</v>
      </c>
      <c r="G14" s="26">
        <f t="shared" si="2"/>
        <v>6760.384615384616</v>
      </c>
      <c r="H14" s="51">
        <f>E14/H10*1.1</f>
        <v>0.3552318275018189</v>
      </c>
      <c r="I14" s="27">
        <f t="shared" si="3"/>
        <v>6394.172895032741</v>
      </c>
      <c r="J14" s="57">
        <f>E14/$J$10*1.1</f>
        <v>0.3552318275018189</v>
      </c>
      <c r="K14" s="28">
        <f t="shared" si="5"/>
        <v>4262.781930021827</v>
      </c>
      <c r="L14" s="84">
        <f aca="true" t="shared" si="9" ref="L14:L21">E14/$L$10*1.1*1000</f>
        <v>444.03978437727363</v>
      </c>
      <c r="M14" s="28">
        <f t="shared" si="6"/>
        <v>666.0596765659104</v>
      </c>
      <c r="N14" s="57">
        <f t="shared" si="7"/>
        <v>0.5074740392883127</v>
      </c>
      <c r="O14" s="28">
        <f>N14*O10</f>
        <v>1522.4221178649382</v>
      </c>
      <c r="P14" s="57">
        <f>E14/P10*1.1</f>
        <v>0.8880795687545473</v>
      </c>
      <c r="Q14" s="14">
        <f>P14*Q10</f>
        <v>5328.477412527283</v>
      </c>
      <c r="R14" s="57">
        <f>E14/R10*1.1*10</f>
        <v>11.841060916727297</v>
      </c>
      <c r="S14" s="14">
        <f>R14*S10</f>
        <v>3552.318275018189</v>
      </c>
    </row>
    <row r="15" spans="1:19" ht="12.75">
      <c r="A15" s="33" t="s">
        <v>14</v>
      </c>
      <c r="B15" s="23">
        <v>30</v>
      </c>
      <c r="C15" s="23">
        <v>-3.5</v>
      </c>
      <c r="D15" s="24">
        <f t="shared" si="0"/>
        <v>0.4519230769230769</v>
      </c>
      <c r="E15" s="25">
        <f t="shared" si="1"/>
        <v>4.196706131357893</v>
      </c>
      <c r="F15" s="45">
        <f t="shared" si="8"/>
        <v>4880.7692307692305</v>
      </c>
      <c r="G15" s="26">
        <f>F15*$G$10</f>
        <v>8785.384615384615</v>
      </c>
      <c r="H15" s="51">
        <f>E15/H10*1.1</f>
        <v>0.4616376744493683</v>
      </c>
      <c r="I15" s="27">
        <f t="shared" si="3"/>
        <v>8309.47814008863</v>
      </c>
      <c r="J15" s="57">
        <f t="shared" si="4"/>
        <v>0.4616376744493683</v>
      </c>
      <c r="K15" s="28">
        <f t="shared" si="5"/>
        <v>5539.652093392419</v>
      </c>
      <c r="L15" s="84">
        <f t="shared" si="9"/>
        <v>577.0470930617104</v>
      </c>
      <c r="M15" s="28">
        <f t="shared" si="6"/>
        <v>865.5706395925656</v>
      </c>
      <c r="N15" s="57">
        <f t="shared" si="7"/>
        <v>0.6594823920705262</v>
      </c>
      <c r="O15" s="28">
        <f>N15*O10</f>
        <v>1978.4471762115786</v>
      </c>
      <c r="P15" s="57">
        <f>E15/P10*1.1</f>
        <v>1.1540941861234209</v>
      </c>
      <c r="Q15" s="14">
        <f>P15*Q10</f>
        <v>6924.565116740525</v>
      </c>
      <c r="R15" s="57">
        <f>E15/R10*1.1*10</f>
        <v>15.38792248164561</v>
      </c>
      <c r="S15" s="14">
        <f>R15*S10</f>
        <v>4616.376744493683</v>
      </c>
    </row>
    <row r="16" spans="1:19" ht="12.75">
      <c r="A16" s="33" t="s">
        <v>15</v>
      </c>
      <c r="B16" s="23">
        <v>31</v>
      </c>
      <c r="C16" s="23">
        <v>-8.9</v>
      </c>
      <c r="D16" s="24">
        <f t="shared" si="0"/>
        <v>0.5557692307692308</v>
      </c>
      <c r="E16" s="25">
        <f t="shared" si="1"/>
        <v>5.33309081288445</v>
      </c>
      <c r="F16" s="45">
        <f t="shared" si="8"/>
        <v>6202.384615384615</v>
      </c>
      <c r="G16" s="26">
        <f t="shared" si="2"/>
        <v>11164.292307692307</v>
      </c>
      <c r="H16" s="51">
        <f>E16/H10*1.1</f>
        <v>0.5866399894172896</v>
      </c>
      <c r="I16" s="27">
        <f t="shared" si="3"/>
        <v>10559.519809511212</v>
      </c>
      <c r="J16" s="57">
        <f t="shared" si="4"/>
        <v>0.5866399894172896</v>
      </c>
      <c r="K16" s="28">
        <f t="shared" si="5"/>
        <v>7039.679873007475</v>
      </c>
      <c r="L16" s="84">
        <f t="shared" si="9"/>
        <v>733.2999867716119</v>
      </c>
      <c r="M16" s="28">
        <f t="shared" si="6"/>
        <v>1099.949980157418</v>
      </c>
      <c r="N16" s="57">
        <f t="shared" si="7"/>
        <v>0.8380571277389851</v>
      </c>
      <c r="O16" s="28">
        <f>N16*O10</f>
        <v>2514.1713832169553</v>
      </c>
      <c r="P16" s="57">
        <f>E16/P10*1.1</f>
        <v>1.4665999735432238</v>
      </c>
      <c r="Q16" s="14">
        <f>P16*Q10</f>
        <v>8799.599841259344</v>
      </c>
      <c r="R16" s="57">
        <f>E16/R10*1.1*10</f>
        <v>19.554666313909653</v>
      </c>
      <c r="S16" s="14">
        <f>R16*S10</f>
        <v>5866.399894172896</v>
      </c>
    </row>
    <row r="17" spans="1:19" ht="12.75">
      <c r="A17" s="33" t="s">
        <v>7</v>
      </c>
      <c r="B17" s="23">
        <v>31</v>
      </c>
      <c r="C17" s="25">
        <v>-12.6</v>
      </c>
      <c r="D17" s="24">
        <f t="shared" si="0"/>
        <v>0.6269230769230769</v>
      </c>
      <c r="E17" s="25">
        <f t="shared" si="1"/>
        <v>6.015874065745089</v>
      </c>
      <c r="F17" s="45">
        <f t="shared" si="8"/>
        <v>6996.461538461538</v>
      </c>
      <c r="G17" s="26">
        <f t="shared" si="2"/>
        <v>12593.63076923077</v>
      </c>
      <c r="H17" s="51">
        <f>E17/H10*1.1</f>
        <v>0.6617461472319598</v>
      </c>
      <c r="I17" s="27">
        <f t="shared" si="3"/>
        <v>11911.430650175276</v>
      </c>
      <c r="J17" s="57">
        <f t="shared" si="4"/>
        <v>0.6617461472319598</v>
      </c>
      <c r="K17" s="28">
        <f t="shared" si="5"/>
        <v>7940.9537667835175</v>
      </c>
      <c r="L17" s="84">
        <f t="shared" si="9"/>
        <v>827.1826840399498</v>
      </c>
      <c r="M17" s="28">
        <f t="shared" si="6"/>
        <v>1240.7740260599246</v>
      </c>
      <c r="N17" s="57">
        <f t="shared" si="7"/>
        <v>0.9453516389027997</v>
      </c>
      <c r="O17" s="28">
        <f>N17*O10</f>
        <v>2836.054916708399</v>
      </c>
      <c r="P17" s="57">
        <f>E17/P10*1.1</f>
        <v>1.6543653680798995</v>
      </c>
      <c r="Q17" s="14">
        <f>P17*Q10</f>
        <v>9926.192208479397</v>
      </c>
      <c r="R17" s="57">
        <f>E17/R10*1.1*10</f>
        <v>22.058204907731994</v>
      </c>
      <c r="S17" s="14">
        <f>R17*S10</f>
        <v>6617.461472319598</v>
      </c>
    </row>
    <row r="18" spans="1:19" ht="12.75">
      <c r="A18" s="33" t="s">
        <v>8</v>
      </c>
      <c r="B18" s="23">
        <v>28</v>
      </c>
      <c r="C18" s="23">
        <v>-11.6</v>
      </c>
      <c r="D18" s="24">
        <f t="shared" si="0"/>
        <v>0.6076923076923078</v>
      </c>
      <c r="E18" s="25">
        <f t="shared" si="1"/>
        <v>5.267015014220518</v>
      </c>
      <c r="F18" s="45">
        <f t="shared" si="8"/>
        <v>6125.538461538462</v>
      </c>
      <c r="G18" s="26">
        <f t="shared" si="2"/>
        <v>11025.969230769231</v>
      </c>
      <c r="H18" s="51">
        <f>E18/H10*1.1</f>
        <v>0.579371651564257</v>
      </c>
      <c r="I18" s="27">
        <f t="shared" si="3"/>
        <v>10428.689728156625</v>
      </c>
      <c r="J18" s="57">
        <f t="shared" si="4"/>
        <v>0.579371651564257</v>
      </c>
      <c r="K18" s="28">
        <f t="shared" si="5"/>
        <v>6952.4598187710835</v>
      </c>
      <c r="L18" s="84">
        <f t="shared" si="9"/>
        <v>724.2145644553212</v>
      </c>
      <c r="M18" s="28">
        <f t="shared" si="6"/>
        <v>1086.321846682982</v>
      </c>
      <c r="N18" s="57">
        <f t="shared" si="7"/>
        <v>0.8276737879489385</v>
      </c>
      <c r="O18" s="28">
        <f>N18*O10</f>
        <v>2483.021363846816</v>
      </c>
      <c r="P18" s="57">
        <f>E18/P10*1.1</f>
        <v>1.4484291289106426</v>
      </c>
      <c r="Q18" s="14">
        <f>P18*Q10</f>
        <v>8690.574773463855</v>
      </c>
      <c r="R18" s="57">
        <f>E18/R10*1.1*10</f>
        <v>19.31238838547523</v>
      </c>
      <c r="S18" s="14">
        <f>R18*S10</f>
        <v>5793.716515642569</v>
      </c>
    </row>
    <row r="19" spans="1:19" ht="12.75">
      <c r="A19" s="33" t="s">
        <v>9</v>
      </c>
      <c r="B19" s="23">
        <v>31</v>
      </c>
      <c r="C19" s="23">
        <v>-5.9</v>
      </c>
      <c r="D19" s="24">
        <f t="shared" si="0"/>
        <v>0.49807692307692303</v>
      </c>
      <c r="E19" s="25">
        <f t="shared" si="1"/>
        <v>4.7794827700244715</v>
      </c>
      <c r="F19" s="45">
        <f t="shared" si="8"/>
        <v>5558.53846153846</v>
      </c>
      <c r="G19" s="26">
        <f t="shared" si="2"/>
        <v>10005.369230769229</v>
      </c>
      <c r="H19" s="51">
        <f>E19/H10*1.1</f>
        <v>0.5257431047026919</v>
      </c>
      <c r="I19" s="27">
        <f t="shared" si="3"/>
        <v>9463.375884648454</v>
      </c>
      <c r="J19" s="57">
        <f t="shared" si="4"/>
        <v>0.5257431047026919</v>
      </c>
      <c r="K19" s="28">
        <f t="shared" si="5"/>
        <v>6308.9172564323035</v>
      </c>
      <c r="L19" s="84">
        <f t="shared" si="9"/>
        <v>657.1788808783648</v>
      </c>
      <c r="M19" s="28">
        <f t="shared" si="6"/>
        <v>985.7683213175471</v>
      </c>
      <c r="N19" s="57">
        <f t="shared" si="7"/>
        <v>0.7510615781467027</v>
      </c>
      <c r="O19" s="28">
        <f>N19*O10</f>
        <v>2253.184734440108</v>
      </c>
      <c r="P19" s="57">
        <f>E19/P10*1.1</f>
        <v>1.3143577617567297</v>
      </c>
      <c r="Q19" s="14">
        <f>P19*Q10</f>
        <v>7886.146570540378</v>
      </c>
      <c r="R19" s="57">
        <f>E19/R10*1.1*10</f>
        <v>17.524770156756396</v>
      </c>
      <c r="S19" s="14">
        <f>R19*S10</f>
        <v>5257.431047026919</v>
      </c>
    </row>
    <row r="20" spans="1:19" ht="12.75">
      <c r="A20" s="33" t="s">
        <v>10</v>
      </c>
      <c r="B20" s="23">
        <v>30</v>
      </c>
      <c r="C20" s="23">
        <v>2.3</v>
      </c>
      <c r="D20" s="24">
        <f t="shared" si="0"/>
        <v>0.3403846153846154</v>
      </c>
      <c r="E20" s="25">
        <f t="shared" si="1"/>
        <v>3.1609233414908395</v>
      </c>
      <c r="F20" s="45">
        <f t="shared" si="8"/>
        <v>3676.153846153846</v>
      </c>
      <c r="G20" s="26">
        <f t="shared" si="2"/>
        <v>6617.076923076923</v>
      </c>
      <c r="H20" s="51">
        <f>E20/H10*1.1</f>
        <v>0.34770156756399234</v>
      </c>
      <c r="I20" s="27">
        <f t="shared" si="3"/>
        <v>6258.628216151862</v>
      </c>
      <c r="J20" s="57">
        <f t="shared" si="4"/>
        <v>0.34770156756399234</v>
      </c>
      <c r="K20" s="28">
        <f t="shared" si="5"/>
        <v>4172.418810767908</v>
      </c>
      <c r="L20" s="84">
        <f t="shared" si="9"/>
        <v>434.62695945499047</v>
      </c>
      <c r="M20" s="28">
        <f t="shared" si="6"/>
        <v>651.9404391824858</v>
      </c>
      <c r="N20" s="57">
        <f t="shared" si="7"/>
        <v>0.49671652509141767</v>
      </c>
      <c r="O20" s="28">
        <f>N20*O10</f>
        <v>1490.149575274253</v>
      </c>
      <c r="P20" s="57">
        <f>E20/P10*1.1</f>
        <v>0.8692539189099809</v>
      </c>
      <c r="Q20" s="14">
        <f>P20*Q10</f>
        <v>5215.523513459885</v>
      </c>
      <c r="R20" s="57">
        <f>E20/R10*1.1*10</f>
        <v>11.59005225213308</v>
      </c>
      <c r="S20" s="14">
        <f>R20*S10</f>
        <v>3477.015675639924</v>
      </c>
    </row>
    <row r="21" spans="1:19" ht="13.5" thickBot="1">
      <c r="A21" s="34" t="s">
        <v>11</v>
      </c>
      <c r="B21" s="35">
        <v>9</v>
      </c>
      <c r="C21" s="35">
        <v>9.6</v>
      </c>
      <c r="D21" s="36">
        <f t="shared" si="0"/>
        <v>0.2</v>
      </c>
      <c r="E21" s="37">
        <f t="shared" si="1"/>
        <v>0.5571797076526226</v>
      </c>
      <c r="F21" s="46">
        <f t="shared" si="8"/>
        <v>648.0000000000001</v>
      </c>
      <c r="G21" s="38">
        <f t="shared" si="2"/>
        <v>1166.4000000000003</v>
      </c>
      <c r="H21" s="52">
        <f>E21/H10*1.1</f>
        <v>0.061289767841788495</v>
      </c>
      <c r="I21" s="39">
        <f t="shared" si="3"/>
        <v>1103.2158211521928</v>
      </c>
      <c r="J21" s="58">
        <f t="shared" si="4"/>
        <v>0.061289767841788495</v>
      </c>
      <c r="K21" s="40">
        <f t="shared" si="5"/>
        <v>735.477214101462</v>
      </c>
      <c r="L21" s="85">
        <f t="shared" si="9"/>
        <v>76.61220980223561</v>
      </c>
      <c r="M21" s="40">
        <f t="shared" si="6"/>
        <v>114.91831470335342</v>
      </c>
      <c r="N21" s="58">
        <f t="shared" si="7"/>
        <v>0.08755681120255498</v>
      </c>
      <c r="O21" s="40">
        <f>N21*O10</f>
        <v>262.67043360766496</v>
      </c>
      <c r="P21" s="58">
        <f>E21/P10*1.1</f>
        <v>0.15322441960447122</v>
      </c>
      <c r="Q21" s="41">
        <f>P21*Q10</f>
        <v>919.3465176268273</v>
      </c>
      <c r="R21" s="57">
        <f>E21/R10*1.1*10</f>
        <v>2.04299226139295</v>
      </c>
      <c r="S21" s="41">
        <f>R21*S10</f>
        <v>612.897678417885</v>
      </c>
    </row>
    <row r="22" spans="1:19" ht="13.5" thickBot="1">
      <c r="A22" s="19" t="s">
        <v>16</v>
      </c>
      <c r="B22" s="20">
        <f>SUM(B13:B21)</f>
        <v>231</v>
      </c>
      <c r="C22" s="21">
        <f>AVERAGE(C13:C21)</f>
        <v>-2.111111111111111</v>
      </c>
      <c r="D22" s="22"/>
      <c r="E22" s="21">
        <f>SUM(E13:E21)</f>
        <v>33.18850453072293</v>
      </c>
      <c r="F22" s="47">
        <f>SUM(F13:F21)</f>
        <v>38598.230769230766</v>
      </c>
      <c r="G22" s="63">
        <f>ROUNDUP(SUM(G13:G21),-3)</f>
        <v>70000</v>
      </c>
      <c r="H22" s="53">
        <f aca="true" t="shared" si="10" ref="H22:P22">SUM(H13:H21)</f>
        <v>3.6507354983795226</v>
      </c>
      <c r="I22" s="63">
        <f>ROUNDUP(SUM(I13:I21),-3)</f>
        <v>66000</v>
      </c>
      <c r="J22" s="53">
        <f t="shared" si="10"/>
        <v>3.6507354983795226</v>
      </c>
      <c r="K22" s="63">
        <f>ROUNDUP(SUM(K13:K21),-3)</f>
        <v>44000</v>
      </c>
      <c r="L22" s="47">
        <f t="shared" si="10"/>
        <v>4563.419372974404</v>
      </c>
      <c r="M22" s="63">
        <f>ROUNDUP(SUM(M13:M21),-3)</f>
        <v>7000</v>
      </c>
      <c r="N22" s="53">
        <f t="shared" si="10"/>
        <v>5.215336426256461</v>
      </c>
      <c r="O22" s="63">
        <f>ROUNDUP(SUM(O13:O21),-3)</f>
        <v>16000</v>
      </c>
      <c r="P22" s="53">
        <f t="shared" si="10"/>
        <v>9.126838745948808</v>
      </c>
      <c r="Q22" s="63">
        <f>ROUNDUP(SUM(Q13:Q21),-3)</f>
        <v>55000</v>
      </c>
      <c r="R22" s="53">
        <f>SUM(R13:R21)</f>
        <v>121.69118327931743</v>
      </c>
      <c r="S22" s="63">
        <f>ROUNDUP(SUM(S13:S21),-3)</f>
        <v>37000</v>
      </c>
    </row>
    <row r="25" ht="12.75">
      <c r="F25" s="80" t="s">
        <v>53</v>
      </c>
    </row>
  </sheetData>
  <sheetProtection password="E3C9" sheet="1"/>
  <protectedRanges>
    <protectedRange sqref="B2 G3 G10 I10 K10 M10 O10 Q10 S10 C5" name="Диапазон1"/>
  </protectedRanges>
  <mergeCells count="2">
    <mergeCell ref="A1:M1"/>
    <mergeCell ref="A7:M7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Теплотехнология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Jar</cp:lastModifiedBy>
  <cp:lastPrinted>2010-07-13T08:40:34Z</cp:lastPrinted>
  <dcterms:created xsi:type="dcterms:W3CDTF">2000-06-27T06:10:36Z</dcterms:created>
  <dcterms:modified xsi:type="dcterms:W3CDTF">2010-07-15T11:39:03Z</dcterms:modified>
  <cp:category/>
  <cp:version/>
  <cp:contentType/>
  <cp:contentStatus/>
</cp:coreProperties>
</file>