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7395" windowHeight="6105" activeTab="0"/>
  </bookViews>
  <sheets>
    <sheet name="Моделирование гвс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<sst xmlns="http://schemas.openxmlformats.org/spreadsheetml/2006/main" count="37" uniqueCount="36">
  <si>
    <r>
      <t>t</t>
    </r>
    <r>
      <rPr>
        <i/>
        <vertAlign val="subscript"/>
        <sz val="14"/>
        <rFont val="Times New Roman"/>
        <family val="1"/>
      </rPr>
      <t>нв</t>
    </r>
  </si>
  <si>
    <t>степень</t>
  </si>
  <si>
    <t>Часы суток</t>
  </si>
  <si>
    <t>Гвс - баллы</t>
  </si>
  <si>
    <r>
      <t>k</t>
    </r>
    <r>
      <rPr>
        <i/>
        <vertAlign val="subscript"/>
        <sz val="14"/>
        <rFont val="Times New Roman"/>
        <family val="1"/>
      </rPr>
      <t>ч</t>
    </r>
  </si>
  <si>
    <t>потребление, Гкал/ч</t>
  </si>
  <si>
    <t>мощность котлов</t>
  </si>
  <si>
    <t>отопление, Гкал</t>
  </si>
  <si>
    <t>мощн.скор.макс.</t>
  </si>
  <si>
    <t>мощн.скор.при70-40</t>
  </si>
  <si>
    <t>max</t>
  </si>
  <si>
    <t>min</t>
  </si>
  <si>
    <t>мощн.скор.фактическая</t>
  </si>
  <si>
    <t>мощность котлов, Гкал/ч</t>
  </si>
  <si>
    <r>
      <t>V</t>
    </r>
    <r>
      <rPr>
        <vertAlign val="subscript"/>
        <sz val="10"/>
        <rFont val="MS Sans Serif"/>
        <family val="2"/>
      </rPr>
      <t>бака</t>
    </r>
    <r>
      <rPr>
        <sz val="10"/>
        <rFont val="MS Sans Serif"/>
        <family val="2"/>
      </rPr>
      <t xml:space="preserve"> , м</t>
    </r>
    <r>
      <rPr>
        <vertAlign val="superscript"/>
        <sz val="10"/>
        <rFont val="MS Sans Serif"/>
        <family val="2"/>
      </rPr>
      <t>3</t>
    </r>
  </si>
  <si>
    <t>в баке, Гкал, нач.</t>
  </si>
  <si>
    <t>конечное</t>
  </si>
  <si>
    <r>
      <t>t</t>
    </r>
    <r>
      <rPr>
        <i/>
        <vertAlign val="superscript"/>
        <sz val="12"/>
        <rFont val="Times New Roman"/>
        <family val="1"/>
      </rPr>
      <t>р</t>
    </r>
    <r>
      <rPr>
        <i/>
        <vertAlign val="subscript"/>
        <sz val="12"/>
        <rFont val="Times New Roman"/>
        <family val="1"/>
      </rPr>
      <t>вв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</si>
  <si>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perscript"/>
        <sz val="12"/>
        <rFont val="Times New Roman"/>
        <family val="1"/>
      </rPr>
      <t>р</t>
    </r>
    <r>
      <rPr>
        <i/>
        <vertAlign val="subscript"/>
        <sz val="12"/>
        <rFont val="Times New Roman"/>
        <family val="1"/>
      </rPr>
      <t>нв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</si>
  <si>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perscript"/>
        <sz val="12"/>
        <rFont val="Times New Roman"/>
        <family val="1"/>
      </rPr>
      <t>р</t>
    </r>
    <r>
      <rPr>
        <i/>
        <vertAlign val="subscript"/>
        <sz val="12"/>
        <rFont val="Times New Roman"/>
        <family val="1"/>
      </rPr>
      <t>3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</si>
  <si>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perscript"/>
        <sz val="12"/>
        <rFont val="Times New Roman"/>
        <family val="1"/>
      </rPr>
      <t>р</t>
    </r>
    <r>
      <rPr>
        <i/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, °С</t>
    </r>
  </si>
  <si>
    <r>
      <t>Q</t>
    </r>
    <r>
      <rPr>
        <i/>
        <vertAlign val="superscript"/>
        <sz val="12"/>
        <rFont val="Times New Roman"/>
        <family val="1"/>
      </rPr>
      <t>р</t>
    </r>
    <r>
      <rPr>
        <i/>
        <vertAlign val="subscript"/>
        <sz val="12"/>
        <rFont val="Times New Roman"/>
        <family val="1"/>
      </rPr>
      <t>от</t>
    </r>
    <r>
      <rPr>
        <i/>
        <sz val="12"/>
        <rFont val="Times New Roman"/>
        <family val="1"/>
      </rPr>
      <t xml:space="preserve"> , Гкал/ч</t>
    </r>
  </si>
  <si>
    <r>
      <t>Q</t>
    </r>
    <r>
      <rPr>
        <i/>
        <vertAlign val="superscript"/>
        <sz val="12"/>
        <rFont val="Times New Roman"/>
        <family val="1"/>
      </rPr>
      <t>ср</t>
    </r>
    <r>
      <rPr>
        <i/>
        <vertAlign val="subscript"/>
        <sz val="12"/>
        <rFont val="Times New Roman"/>
        <family val="1"/>
      </rPr>
      <t>гвс</t>
    </r>
    <r>
      <rPr>
        <i/>
        <sz val="12"/>
        <rFont val="Times New Roman"/>
        <family val="1"/>
      </rPr>
      <t xml:space="preserve"> , Гкал/ч</t>
    </r>
  </si>
  <si>
    <r>
      <t>Q</t>
    </r>
    <r>
      <rPr>
        <i/>
        <vertAlign val="subscript"/>
        <sz val="12"/>
        <rFont val="Times New Roman"/>
        <family val="1"/>
      </rPr>
      <t>от</t>
    </r>
    <r>
      <rPr>
        <i/>
        <sz val="12"/>
        <rFont val="Times New Roman"/>
        <family val="1"/>
      </rPr>
      <t xml:space="preserve"> , Гкал/ч</t>
    </r>
  </si>
  <si>
    <r>
      <t>t</t>
    </r>
    <r>
      <rPr>
        <i/>
        <vertAlign val="subscript"/>
        <sz val="12"/>
        <rFont val="Times New Roman"/>
        <family val="1"/>
      </rPr>
      <t>3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</si>
  <si>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bscript"/>
        <sz val="12"/>
        <rFont val="Times New Roman"/>
        <family val="1"/>
      </rPr>
      <t>2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</si>
  <si>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bscript"/>
        <sz val="12"/>
        <rFont val="Times New Roman"/>
        <family val="1"/>
      </rPr>
      <t>о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</si>
  <si>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bscript"/>
        <sz val="12"/>
        <rFont val="Times New Roman"/>
        <family val="1"/>
      </rPr>
      <t>воды исх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</si>
  <si>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bscript"/>
        <sz val="12"/>
        <rFont val="Times New Roman"/>
        <family val="1"/>
      </rPr>
      <t>воды в баке max</t>
    </r>
    <r>
      <rPr>
        <i/>
        <sz val="12"/>
        <rFont val="Times New Roman"/>
        <family val="1"/>
      </rPr>
      <t xml:space="preserve"> , °С</t>
    </r>
  </si>
  <si>
    <r>
      <t>t</t>
    </r>
    <r>
      <rPr>
        <i/>
        <vertAlign val="subscript"/>
        <sz val="14"/>
        <rFont val="Times New Roman"/>
        <family val="1"/>
      </rPr>
      <t>греющ.воды max</t>
    </r>
  </si>
  <si>
    <t>расход греющ. воды</t>
  </si>
  <si>
    <r>
      <t>Q</t>
    </r>
    <r>
      <rPr>
        <i/>
        <vertAlign val="subscript"/>
        <sz val="12"/>
        <rFont val="Times New Roman"/>
        <family val="1"/>
      </rPr>
      <t>котла</t>
    </r>
    <r>
      <rPr>
        <i/>
        <sz val="12"/>
        <rFont val="Times New Roman"/>
        <family val="1"/>
      </rPr>
      <t xml:space="preserve"> , Гкал/ч</t>
    </r>
  </si>
  <si>
    <t>подача котл.насоса</t>
  </si>
  <si>
    <t>расход нагрев. воды</t>
  </si>
  <si>
    <t>НАГРУЗКА  ГВС</t>
  </si>
  <si>
    <t>НАГРУЗКА  КОТЛА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</si>
</sst>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5">
    <font>
      <sz val="10"/>
      <name val="MS Sans Serif"/>
      <family val="0"/>
    </font>
    <font>
      <sz val="14"/>
      <name val="Times New Roman"/>
      <family val="1"/>
    </font>
    <font>
      <i/>
      <sz val="14"/>
      <name val="Symbol"/>
      <family val="1"/>
    </font>
    <font>
      <i/>
      <sz val="14"/>
      <name val="Times New Roman"/>
      <family val="1"/>
    </font>
    <font>
      <i/>
      <vertAlign val="subscript"/>
      <sz val="14"/>
      <name val="Times New Roman"/>
      <family val="1"/>
    </font>
    <font>
      <i/>
      <sz val="10"/>
      <name val="MS Sans Serif"/>
      <family val="2"/>
    </font>
    <font>
      <vertAlign val="subscript"/>
      <sz val="10"/>
      <name val="MS Sans Serif"/>
      <family val="2"/>
    </font>
    <font>
      <vertAlign val="superscript"/>
      <sz val="10"/>
      <name val="MS Sans Serif"/>
      <family val="2"/>
    </font>
    <font>
      <i/>
      <sz val="12"/>
      <name val="Times New Roman"/>
      <family val="1"/>
    </font>
    <font>
      <i/>
      <vertAlign val="superscript"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2"/>
      <name val="Symbol"/>
      <family val="1"/>
    </font>
    <font>
      <b/>
      <sz val="10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6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7" borderId="4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0" borderId="0" xfId="0" applyAlignment="1">
      <alignment/>
    </xf>
    <xf numFmtId="0" fontId="0" fillId="3" borderId="1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3" borderId="1" xfId="0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0" fillId="0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2" borderId="10" xfId="0" applyFont="1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8" fillId="3" borderId="9" xfId="0" applyFont="1" applyFill="1" applyBorder="1" applyAlignment="1">
      <alignment horizontal="right"/>
    </xf>
    <xf numFmtId="0" fontId="0" fillId="6" borderId="1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ill="1" applyBorder="1" applyAlignment="1">
      <alignment horizontal="right"/>
    </xf>
    <xf numFmtId="0" fontId="0" fillId="2" borderId="0" xfId="0" applyFont="1" applyFill="1" applyAlignment="1">
      <alignment horizontal="center"/>
    </xf>
    <xf numFmtId="0" fontId="12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4"/>
  <sheetViews>
    <sheetView tabSelected="1" workbookViewId="0" topLeftCell="A3">
      <selection activeCell="B19" sqref="B19"/>
    </sheetView>
  </sheetViews>
  <sheetFormatPr defaultColWidth="9.140625" defaultRowHeight="12.75"/>
  <cols>
    <col min="1" max="1" width="18.28125" style="0" customWidth="1"/>
    <col min="2" max="2" width="6.57421875" style="0" customWidth="1"/>
    <col min="3" max="26" width="4.7109375" style="0" customWidth="1"/>
    <col min="27" max="16384" width="6.7109375" style="0" customWidth="1"/>
  </cols>
  <sheetData>
    <row r="1" spans="1:27" ht="18" customHeight="1">
      <c r="A1" s="51" t="s">
        <v>17</v>
      </c>
      <c r="B1" s="21">
        <v>18</v>
      </c>
      <c r="C1" s="1"/>
      <c r="D1" s="46"/>
      <c r="E1" s="53" t="s">
        <v>23</v>
      </c>
      <c r="F1" s="45"/>
      <c r="G1" s="23">
        <f>ROUND((B25-B1)/(B2-B1),3)</f>
        <v>0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" customHeight="1">
      <c r="A2" s="51" t="s">
        <v>18</v>
      </c>
      <c r="B2" s="21">
        <v>-28</v>
      </c>
      <c r="C2" s="1"/>
      <c r="D2" s="48"/>
      <c r="E2" s="54" t="s">
        <v>1</v>
      </c>
      <c r="F2" s="49"/>
      <c r="G2" s="21">
        <v>0.78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" customHeight="1">
      <c r="A3" s="52" t="s">
        <v>19</v>
      </c>
      <c r="B3" s="21">
        <v>115</v>
      </c>
      <c r="C3" s="1"/>
      <c r="D3" s="46"/>
      <c r="E3" s="55" t="s">
        <v>24</v>
      </c>
      <c r="F3" s="45"/>
      <c r="G3" s="23">
        <f>ROUND((B1+(G5-B1)*(G1^G2)+(B3-G5)*G1),1)</f>
        <v>18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" customHeight="1">
      <c r="A4" s="52" t="s">
        <v>20</v>
      </c>
      <c r="B4" s="21">
        <v>70</v>
      </c>
      <c r="C4" s="1"/>
      <c r="D4" s="46"/>
      <c r="E4" s="55" t="s">
        <v>25</v>
      </c>
      <c r="F4" s="45"/>
      <c r="G4" s="23">
        <f>ROUND((G3-(B3-B4)*G1),1)</f>
        <v>18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" customHeight="1">
      <c r="A5" s="51" t="s">
        <v>21</v>
      </c>
      <c r="B5" s="21">
        <f>(5+3.5)*0.86</f>
        <v>7.31</v>
      </c>
      <c r="C5" s="1"/>
      <c r="D5" s="46"/>
      <c r="E5" s="55" t="s">
        <v>26</v>
      </c>
      <c r="F5" s="45"/>
      <c r="G5" s="22">
        <f>ROUND((B3+B4)/2,1)</f>
        <v>92.5</v>
      </c>
      <c r="H5" s="1"/>
      <c r="I5" s="1"/>
      <c r="J5" s="1"/>
      <c r="K5" s="1"/>
      <c r="L5" s="1"/>
      <c r="M5" s="1"/>
      <c r="N5" s="73" t="s">
        <v>34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8" customHeight="1">
      <c r="A6" s="51" t="s">
        <v>22</v>
      </c>
      <c r="B6" s="21">
        <f>1.25*0.86/3.8</f>
        <v>0.28289473684210525</v>
      </c>
      <c r="C6" s="1">
        <f>ROUND(((SUM(C21:Z21))/24),2)</f>
        <v>0.28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2:27" ht="12.75">
      <c r="B7" s="58" t="s">
        <v>2</v>
      </c>
      <c r="C7" s="15">
        <v>1</v>
      </c>
      <c r="D7" s="15">
        <v>2</v>
      </c>
      <c r="E7" s="15">
        <v>3</v>
      </c>
      <c r="F7" s="15">
        <v>4</v>
      </c>
      <c r="G7" s="15">
        <v>5</v>
      </c>
      <c r="H7" s="15">
        <v>6</v>
      </c>
      <c r="I7" s="15">
        <v>7</v>
      </c>
      <c r="J7" s="15">
        <v>8</v>
      </c>
      <c r="K7" s="15">
        <v>9</v>
      </c>
      <c r="L7" s="15">
        <v>10</v>
      </c>
      <c r="M7" s="15">
        <v>11</v>
      </c>
      <c r="N7" s="15">
        <v>12</v>
      </c>
      <c r="O7" s="15">
        <v>13</v>
      </c>
      <c r="P7" s="15">
        <v>14</v>
      </c>
      <c r="Q7" s="15">
        <v>15</v>
      </c>
      <c r="R7" s="15">
        <v>16</v>
      </c>
      <c r="S7" s="15">
        <v>17</v>
      </c>
      <c r="T7" s="15">
        <v>18</v>
      </c>
      <c r="U7" s="15">
        <v>19</v>
      </c>
      <c r="V7" s="15">
        <v>20</v>
      </c>
      <c r="W7" s="15">
        <v>21</v>
      </c>
      <c r="X7" s="15">
        <v>22</v>
      </c>
      <c r="Y7" s="15">
        <v>23</v>
      </c>
      <c r="Z7" s="15">
        <v>24</v>
      </c>
      <c r="AA7" s="1"/>
    </row>
    <row r="8" spans="2:27" ht="12.75">
      <c r="B8" s="58" t="s">
        <v>3</v>
      </c>
      <c r="E8" s="15"/>
      <c r="F8" s="15"/>
      <c r="G8" s="15"/>
      <c r="H8" s="31"/>
      <c r="I8" s="31"/>
      <c r="J8" s="24">
        <v>6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24">
        <v>6</v>
      </c>
      <c r="Y8" s="31"/>
      <c r="Z8" s="15"/>
      <c r="AA8" s="1"/>
    </row>
    <row r="9" spans="1:27" ht="12.75">
      <c r="A9" s="1"/>
      <c r="B9" s="1"/>
      <c r="H9" s="31"/>
      <c r="I9" s="25">
        <v>3</v>
      </c>
      <c r="J9" s="26"/>
      <c r="K9" s="31"/>
      <c r="L9" s="31"/>
      <c r="M9" s="31"/>
      <c r="N9" s="31"/>
      <c r="O9" s="25">
        <v>2</v>
      </c>
      <c r="P9" s="27">
        <v>2</v>
      </c>
      <c r="Q9" s="31"/>
      <c r="R9" s="31"/>
      <c r="S9" s="31"/>
      <c r="T9" s="27">
        <v>2</v>
      </c>
      <c r="U9" s="27">
        <v>2</v>
      </c>
      <c r="V9" s="27">
        <v>2</v>
      </c>
      <c r="W9" s="27">
        <v>2</v>
      </c>
      <c r="X9" s="26"/>
      <c r="Y9" s="27">
        <v>2</v>
      </c>
      <c r="Z9" s="31"/>
      <c r="AA9" s="1"/>
    </row>
    <row r="10" spans="1:27" ht="13.5" customHeight="1">
      <c r="A10" s="7" t="s">
        <v>4</v>
      </c>
      <c r="B10" s="22">
        <f>ROUND((MAX(C8:Z10)/(SUM(C8:Z10)/24)),1)</f>
        <v>3.8</v>
      </c>
      <c r="C10" s="15"/>
      <c r="D10" s="15"/>
      <c r="H10" s="16">
        <v>1</v>
      </c>
      <c r="I10" s="28"/>
      <c r="J10" s="29"/>
      <c r="K10" s="16">
        <v>1</v>
      </c>
      <c r="L10" s="16">
        <v>1</v>
      </c>
      <c r="M10" s="16">
        <v>1</v>
      </c>
      <c r="N10" s="16">
        <v>1</v>
      </c>
      <c r="O10" s="28"/>
      <c r="P10" s="30"/>
      <c r="Q10" s="17">
        <v>1</v>
      </c>
      <c r="R10" s="16">
        <v>1</v>
      </c>
      <c r="S10" s="16">
        <v>1</v>
      </c>
      <c r="T10" s="30"/>
      <c r="U10" s="30"/>
      <c r="V10" s="30"/>
      <c r="W10" s="30"/>
      <c r="X10" s="29"/>
      <c r="Y10" s="30"/>
      <c r="Z10" s="18">
        <v>1</v>
      </c>
      <c r="AA10" s="1"/>
    </row>
    <row r="11" spans="1:27" ht="12.75">
      <c r="A11" t="s">
        <v>5</v>
      </c>
      <c r="C11" s="15">
        <f>ROUND((24*B6*MAX(C8:C10)/SUM(C8:Z10)),2)</f>
        <v>0</v>
      </c>
      <c r="D11" s="15">
        <f>ROUND((24*B6*MAX(D8:D10)/SUM(C8:Z10)),2)</f>
        <v>0</v>
      </c>
      <c r="E11" s="15">
        <f>ROUND((24*B6*MAX(E8:E10)/SUM(C8:Z10)),2)</f>
        <v>0</v>
      </c>
      <c r="F11" s="15">
        <f>ROUND((24*B6*MAX(F8:F10)/SUM(C8:Z10)),2)</f>
        <v>0</v>
      </c>
      <c r="G11" s="15">
        <f>ROUND((24*B6*MAX(G8:G10)/SUM(C8:Z10)),2)</f>
        <v>0</v>
      </c>
      <c r="H11" s="15">
        <f>ROUND((24*B6*MAX(H8:H10)/SUM(C8:Z10)),2)</f>
        <v>0.18</v>
      </c>
      <c r="I11" s="15">
        <f>ROUND((24*B6*MAX(I8:I10)/SUM(C8:Z10)),2)</f>
        <v>0.54</v>
      </c>
      <c r="J11" s="15">
        <f>ROUND((24*B6*MAX(J8:J10)/SUM(C8:Z10)),2)</f>
        <v>1.07</v>
      </c>
      <c r="K11" s="15">
        <f>ROUND((24*B6*MAX(K8:K10)/SUM(C8:Z10)),2)</f>
        <v>0.18</v>
      </c>
      <c r="L11" s="15">
        <f>ROUND((24*B6*MAX(L8:L10)/SUM(C8:Z10)),2)</f>
        <v>0.18</v>
      </c>
      <c r="M11" s="15">
        <f>ROUND((24*B6*MAX(M8:M10)/SUM(C8:Z10)),2)</f>
        <v>0.18</v>
      </c>
      <c r="N11" s="15">
        <f>ROUND((24*B6*MAX(N8:N10)/SUM(C8:Z10)),2)</f>
        <v>0.18</v>
      </c>
      <c r="O11" s="15">
        <f>ROUND((24*B6*MAX(O8:O10)/SUM(C8:Z10)),2)</f>
        <v>0.36</v>
      </c>
      <c r="P11" s="15">
        <f>ROUND((24*B6*MAX(P8:P10)/SUM(C8:Z10)),2)</f>
        <v>0.36</v>
      </c>
      <c r="Q11" s="15">
        <f>ROUND((24*B6*MAX(Q8:Q10)/SUM(C8:Z10)),2)</f>
        <v>0.18</v>
      </c>
      <c r="R11" s="15">
        <f>ROUND((24*B6*MAX(R8:R10)/SUM(C8:Z10)),2)</f>
        <v>0.18</v>
      </c>
      <c r="S11" s="15">
        <f>ROUND((24*B6*MAX(S8:S10)/SUM(C8:Z10)),2)</f>
        <v>0.18</v>
      </c>
      <c r="T11" s="15">
        <f>ROUND((24*B6*MAX(T8:T10)/SUM(C8:Z10)),2)</f>
        <v>0.36</v>
      </c>
      <c r="U11" s="15">
        <f>ROUND((24*B6*MAX(U8:U10)/SUM(C8:Z10)),2)</f>
        <v>0.36</v>
      </c>
      <c r="V11" s="15">
        <f>ROUND((24*B6*MAX(V8:V10)/SUM(C8:Z10)),2)</f>
        <v>0.36</v>
      </c>
      <c r="W11" s="15">
        <f>ROUND((24*B6*MAX(W8:W10)/SUM(C8:Z10)),2)</f>
        <v>0.36</v>
      </c>
      <c r="X11" s="15">
        <f>ROUND((24*B6*MAX(X8:X10)/SUM(C8:Z10)),2)</f>
        <v>1.07</v>
      </c>
      <c r="Y11" s="15">
        <f>ROUND((24*B6*MAX(Y8:Y10)/SUM(C8:Z10)),2)</f>
        <v>0.36</v>
      </c>
      <c r="Z11" s="15">
        <f>ROUND((24*B6*MAX(Z8:Z10)/SUM(C8:Z10)),2)</f>
        <v>0.18</v>
      </c>
      <c r="AA11" s="1"/>
    </row>
    <row r="12" spans="1:27" ht="18.75">
      <c r="A12" s="56" t="s">
        <v>27</v>
      </c>
      <c r="B12" s="21">
        <v>5</v>
      </c>
      <c r="C12" s="33"/>
      <c r="D12" s="33"/>
      <c r="E12" s="33"/>
      <c r="F12" s="33"/>
      <c r="G12" s="33"/>
      <c r="H12" s="33"/>
      <c r="I12" s="33"/>
      <c r="J12" s="33"/>
      <c r="K12" s="3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1"/>
    </row>
    <row r="13" spans="1:27" ht="18.75">
      <c r="A13" s="57" t="s">
        <v>28</v>
      </c>
      <c r="B13" s="21">
        <v>70</v>
      </c>
      <c r="C13" s="33"/>
      <c r="D13" s="33"/>
      <c r="E13" s="33"/>
      <c r="F13" s="33"/>
      <c r="G13" s="33"/>
      <c r="H13" s="33"/>
      <c r="I13" s="33"/>
      <c r="J13" s="33"/>
      <c r="K13" s="33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1"/>
    </row>
    <row r="14" spans="1:27" ht="16.5">
      <c r="A14" s="32" t="s">
        <v>14</v>
      </c>
      <c r="B14" s="21">
        <v>15</v>
      </c>
      <c r="C14" s="33"/>
      <c r="D14" s="33"/>
      <c r="E14" s="33"/>
      <c r="F14" s="33"/>
      <c r="G14" s="33"/>
      <c r="H14" s="33"/>
      <c r="I14" s="33"/>
      <c r="J14" s="33"/>
      <c r="K14" s="33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1"/>
    </row>
    <row r="15" spans="1:27" ht="12.75">
      <c r="A15" s="34" t="s">
        <v>15</v>
      </c>
      <c r="B15" s="35">
        <f>(B13-B12)*B14*0.001</f>
        <v>0.975</v>
      </c>
      <c r="C15" s="72">
        <f>B15</f>
        <v>0.975</v>
      </c>
      <c r="D15" s="33">
        <f>C16</f>
        <v>0.975</v>
      </c>
      <c r="E15" s="33">
        <f aca="true" t="shared" si="0" ref="E15:Z15">D16</f>
        <v>0.975</v>
      </c>
      <c r="F15" s="33">
        <f t="shared" si="0"/>
        <v>0.975</v>
      </c>
      <c r="G15" s="33">
        <f t="shared" si="0"/>
        <v>0.975</v>
      </c>
      <c r="H15" s="33">
        <f t="shared" si="0"/>
        <v>0.975</v>
      </c>
      <c r="I15" s="33">
        <f t="shared" si="0"/>
        <v>0.7949999999999999</v>
      </c>
      <c r="J15" s="33">
        <f t="shared" si="0"/>
        <v>0.8049999999999999</v>
      </c>
      <c r="K15" s="33">
        <f t="shared" si="0"/>
        <v>0.2849999999999999</v>
      </c>
      <c r="L15" s="33">
        <f t="shared" si="0"/>
        <v>0.655</v>
      </c>
      <c r="M15" s="33">
        <f t="shared" si="0"/>
        <v>0.975</v>
      </c>
      <c r="N15" s="33">
        <f t="shared" si="0"/>
        <v>0.7949999999999999</v>
      </c>
      <c r="O15" s="33">
        <f t="shared" si="0"/>
        <v>0.615</v>
      </c>
      <c r="P15" s="33">
        <f t="shared" si="0"/>
        <v>0.255</v>
      </c>
      <c r="Q15" s="33">
        <f t="shared" si="0"/>
        <v>0.44500000000000006</v>
      </c>
      <c r="R15" s="33">
        <f t="shared" si="0"/>
        <v>0.8150000000000002</v>
      </c>
      <c r="S15" s="33">
        <f t="shared" si="0"/>
        <v>0.9750000000000003</v>
      </c>
      <c r="T15" s="33">
        <f t="shared" si="0"/>
        <v>0.7950000000000004</v>
      </c>
      <c r="U15" s="33">
        <f t="shared" si="0"/>
        <v>0.4350000000000004</v>
      </c>
      <c r="V15" s="33">
        <f t="shared" si="0"/>
        <v>0.0750000000000004</v>
      </c>
      <c r="W15" s="33">
        <f t="shared" si="0"/>
        <v>0.26500000000000046</v>
      </c>
      <c r="X15" s="33">
        <f t="shared" si="0"/>
        <v>0.4550000000000005</v>
      </c>
      <c r="Y15" s="33">
        <f t="shared" si="0"/>
        <v>0.38500000000000045</v>
      </c>
      <c r="Z15" s="33">
        <f t="shared" si="0"/>
        <v>0.5750000000000005</v>
      </c>
      <c r="AA15" s="1"/>
    </row>
    <row r="16" spans="1:27" ht="12.75">
      <c r="A16" s="67"/>
      <c r="B16" s="71" t="s">
        <v>16</v>
      </c>
      <c r="C16" s="33">
        <f>IF(C21-C11&gt;B15-C15,B15,C15+C21-C11)</f>
        <v>0.975</v>
      </c>
      <c r="D16" s="33">
        <f>IF(D21-D11&gt;B15-D15,B15,D15+D21-D11)</f>
        <v>0.975</v>
      </c>
      <c r="E16" s="33">
        <f>IF(E21-E11&gt;B15-E15,B15,E15+E21-E11)</f>
        <v>0.975</v>
      </c>
      <c r="F16" s="33">
        <f>IF(F21-F11&gt;B15-F15,B15,F15+F21-F11)</f>
        <v>0.975</v>
      </c>
      <c r="G16" s="33">
        <f>IF(G21-G11&gt;B15-G15,B15,G15+G21-G11)</f>
        <v>0.975</v>
      </c>
      <c r="H16" s="33">
        <f>IF(H21-H11&gt;B15-H15,B15,H15+H21-H11)</f>
        <v>0.7949999999999999</v>
      </c>
      <c r="I16" s="33">
        <f>IF(I21-I11&gt;B15-I15,B15,I15+I21-I11)</f>
        <v>0.8049999999999999</v>
      </c>
      <c r="J16" s="33">
        <f>IF(J21-J11&gt;B15-J15,B15,J15+J21-J11)</f>
        <v>0.2849999999999999</v>
      </c>
      <c r="K16" s="33">
        <f>IF(K21-K11&gt;B15-K15,B15,K15+K21-K11)</f>
        <v>0.655</v>
      </c>
      <c r="L16" s="33">
        <f>IF(L21-L11&gt;B15-L15,B15,L15+L21-L11)</f>
        <v>0.975</v>
      </c>
      <c r="M16" s="33">
        <f>IF(M21-M11&gt;B15-M15,B15,M15+M21-M11)</f>
        <v>0.7949999999999999</v>
      </c>
      <c r="N16" s="33">
        <f>IF(N21-N11&gt;B15-N15,B15,N15+N21-N11)</f>
        <v>0.615</v>
      </c>
      <c r="O16" s="33">
        <f>IF(O21-O11&gt;B15-O15,B15,O15+O21-O11)</f>
        <v>0.255</v>
      </c>
      <c r="P16" s="33">
        <f>IF(P21-P11&gt;B15-P15,B15,P15+P21-P11)</f>
        <v>0.44500000000000006</v>
      </c>
      <c r="Q16" s="33">
        <f>IF(Q21-Q11&gt;B15-Q15,B15,Q15+Q21-Q11)</f>
        <v>0.8150000000000002</v>
      </c>
      <c r="R16" s="33">
        <f>IF(R21-R11&gt;B15-R15,B15,R15+R21-R11)</f>
        <v>0.9750000000000003</v>
      </c>
      <c r="S16" s="33">
        <f>IF(S21-S11&gt;B15-S15,B15,S15+S21-S11)</f>
        <v>0.7950000000000004</v>
      </c>
      <c r="T16" s="33">
        <f>IF(T21-T11&gt;B15-T15,B15,T15+T21-T11)</f>
        <v>0.4350000000000004</v>
      </c>
      <c r="U16" s="33">
        <f>IF(U21-U11&gt;B15-U15,B15,U15+U21-U11)</f>
        <v>0.0750000000000004</v>
      </c>
      <c r="V16" s="33">
        <f>IF(V21-V11&gt;B15-V15,B15,V15+V21-V11)</f>
        <v>0.26500000000000046</v>
      </c>
      <c r="W16" s="33">
        <f>IF(W21-W11&gt;B15-W15,B15,W15+W21-W11)</f>
        <v>0.4550000000000005</v>
      </c>
      <c r="X16" s="33">
        <f>IF(X21-X11&gt;B15-X15,B15,X15+X21-X11)</f>
        <v>0.38500000000000045</v>
      </c>
      <c r="Y16" s="33">
        <f>IF(Y21-Y11&gt;B15-Y15,B15,Y15+Y21-Y11)</f>
        <v>0.5750000000000005</v>
      </c>
      <c r="Z16" s="33">
        <f>IF(Z21-Z11&gt;B15-Z15,B15,Z15+Z21-Z11)</f>
        <v>0.9450000000000005</v>
      </c>
      <c r="AA16" s="1"/>
    </row>
    <row r="17" spans="1:27" ht="12.75">
      <c r="A17" s="68"/>
      <c r="B17" s="69" t="s">
        <v>11</v>
      </c>
      <c r="C17" s="70">
        <f>MIN(C16:Z16)</f>
        <v>0.0750000000000004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1"/>
    </row>
    <row r="18" spans="1:27" ht="19.5">
      <c r="A18" s="36" t="s">
        <v>9</v>
      </c>
      <c r="B18" s="21">
        <v>1</v>
      </c>
      <c r="C18" s="48"/>
      <c r="D18" s="63"/>
      <c r="E18" s="63"/>
      <c r="F18" s="64" t="s">
        <v>31</v>
      </c>
      <c r="G18" s="65">
        <v>2.15</v>
      </c>
      <c r="H18" s="59"/>
      <c r="I18" s="60"/>
      <c r="J18" s="60"/>
      <c r="K18" s="62" t="s">
        <v>30</v>
      </c>
      <c r="L18" s="61">
        <f>ROUND((B18/((70-40)*0.001)),0)</f>
        <v>33</v>
      </c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"/>
    </row>
    <row r="19" spans="1:27" ht="20.25">
      <c r="A19" s="2" t="s">
        <v>29</v>
      </c>
      <c r="B19" s="21">
        <v>95</v>
      </c>
      <c r="C19" s="66" t="s">
        <v>32</v>
      </c>
      <c r="D19" s="60"/>
      <c r="E19" s="60"/>
      <c r="F19" s="45"/>
      <c r="G19" s="61">
        <f>ROUND((G18/((B19-B4)*0.001)),0)</f>
        <v>86</v>
      </c>
      <c r="H19" s="59"/>
      <c r="I19" s="60"/>
      <c r="J19" s="60"/>
      <c r="K19" s="62" t="s">
        <v>33</v>
      </c>
      <c r="L19" s="61">
        <f>ROUND((B18/((B13-B12)*0.001)),0)</f>
        <v>15</v>
      </c>
      <c r="M19" s="1"/>
      <c r="N19" s="73" t="s">
        <v>35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2.75">
      <c r="A20" s="38" t="s">
        <v>8</v>
      </c>
      <c r="B20" s="22">
        <f>B18*(B19-B19*40/70)/(70-40)</f>
        <v>1.3571428571428572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2.75">
      <c r="A21" s="44" t="s">
        <v>12</v>
      </c>
      <c r="B21" s="45"/>
      <c r="C21" s="21"/>
      <c r="D21" s="21"/>
      <c r="E21" s="21"/>
      <c r="F21" s="21"/>
      <c r="G21" s="21"/>
      <c r="H21" s="21"/>
      <c r="I21" s="21">
        <v>0.55</v>
      </c>
      <c r="J21" s="21">
        <v>0.55</v>
      </c>
      <c r="K21" s="21">
        <v>0.55</v>
      </c>
      <c r="L21" s="21">
        <v>0.51</v>
      </c>
      <c r="M21" s="21"/>
      <c r="N21" s="21"/>
      <c r="O21" s="21"/>
      <c r="P21" s="21">
        <v>0.55</v>
      </c>
      <c r="Q21" s="21">
        <v>0.55</v>
      </c>
      <c r="R21" s="21">
        <v>0.34</v>
      </c>
      <c r="S21" s="21"/>
      <c r="T21" s="21"/>
      <c r="U21" s="21"/>
      <c r="V21" s="21">
        <v>0.55</v>
      </c>
      <c r="W21" s="21">
        <v>0.55</v>
      </c>
      <c r="X21" s="21">
        <v>1</v>
      </c>
      <c r="Y21" s="21">
        <v>0.55</v>
      </c>
      <c r="Z21" s="21">
        <v>0.55</v>
      </c>
      <c r="AA21" s="1"/>
    </row>
    <row r="22" spans="1:27" ht="12.75">
      <c r="A22" s="1"/>
      <c r="B22" s="1"/>
      <c r="E22" s="15"/>
      <c r="F22" s="15"/>
      <c r="G22" s="15"/>
      <c r="H22" s="31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24"/>
      <c r="Y22" s="15"/>
      <c r="Z22" s="15"/>
      <c r="AA22" s="1"/>
    </row>
    <row r="23" spans="2:27" ht="12.75">
      <c r="B23" s="58" t="s">
        <v>6</v>
      </c>
      <c r="H23" s="31"/>
      <c r="I23" s="27"/>
      <c r="J23" s="27"/>
      <c r="K23" s="27"/>
      <c r="L23" s="27"/>
      <c r="M23" s="31"/>
      <c r="N23" s="31"/>
      <c r="O23" s="31"/>
      <c r="P23" s="27"/>
      <c r="Q23" s="27"/>
      <c r="R23" s="27"/>
      <c r="S23" s="31"/>
      <c r="T23" s="31"/>
      <c r="U23" s="31"/>
      <c r="V23" s="27"/>
      <c r="W23" s="27"/>
      <c r="X23" s="26"/>
      <c r="Y23" s="27"/>
      <c r="Z23" s="27"/>
      <c r="AA23" s="1"/>
    </row>
    <row r="24" spans="1:27" ht="18.75">
      <c r="A24" s="6"/>
      <c r="B24" s="33"/>
      <c r="C24" s="18">
        <f>C27</f>
        <v>0</v>
      </c>
      <c r="D24" s="18">
        <f aca="true" t="shared" si="1" ref="D24:Z24">D27</f>
        <v>0</v>
      </c>
      <c r="E24" s="18">
        <f t="shared" si="1"/>
        <v>0</v>
      </c>
      <c r="F24" s="18">
        <f t="shared" si="1"/>
        <v>0</v>
      </c>
      <c r="G24" s="18">
        <f t="shared" si="1"/>
        <v>0</v>
      </c>
      <c r="H24" s="18">
        <f t="shared" si="1"/>
        <v>0</v>
      </c>
      <c r="I24" s="18">
        <f t="shared" si="1"/>
        <v>0.55</v>
      </c>
      <c r="J24" s="18">
        <f t="shared" si="1"/>
        <v>0.55</v>
      </c>
      <c r="K24" s="18">
        <f t="shared" si="1"/>
        <v>0.55</v>
      </c>
      <c r="L24" s="18">
        <f t="shared" si="1"/>
        <v>0.51</v>
      </c>
      <c r="M24" s="18">
        <f t="shared" si="1"/>
        <v>0</v>
      </c>
      <c r="N24" s="18">
        <f t="shared" si="1"/>
        <v>0</v>
      </c>
      <c r="O24" s="18">
        <f t="shared" si="1"/>
        <v>0</v>
      </c>
      <c r="P24" s="18">
        <f t="shared" si="1"/>
        <v>0.55</v>
      </c>
      <c r="Q24" s="18">
        <f t="shared" si="1"/>
        <v>0.55</v>
      </c>
      <c r="R24" s="18">
        <f t="shared" si="1"/>
        <v>0.34</v>
      </c>
      <c r="S24" s="18">
        <f t="shared" si="1"/>
        <v>0</v>
      </c>
      <c r="T24" s="18">
        <f t="shared" si="1"/>
        <v>0</v>
      </c>
      <c r="U24" s="18">
        <f t="shared" si="1"/>
        <v>0</v>
      </c>
      <c r="V24" s="18">
        <f t="shared" si="1"/>
        <v>0.55</v>
      </c>
      <c r="W24" s="18">
        <f t="shared" si="1"/>
        <v>0.55</v>
      </c>
      <c r="X24" s="18">
        <f t="shared" si="1"/>
        <v>1</v>
      </c>
      <c r="Y24" s="18">
        <f t="shared" si="1"/>
        <v>0.55</v>
      </c>
      <c r="Z24" s="18">
        <f t="shared" si="1"/>
        <v>0.55</v>
      </c>
      <c r="AA24" s="1"/>
    </row>
    <row r="25" spans="1:27" ht="20.25">
      <c r="A25" s="2" t="s">
        <v>0</v>
      </c>
      <c r="B25" s="21">
        <v>18</v>
      </c>
      <c r="C25" s="19"/>
      <c r="D25" s="19"/>
      <c r="E25" s="19"/>
      <c r="F25" s="19"/>
      <c r="G25" s="19"/>
      <c r="H25" s="19"/>
      <c r="I25" s="19"/>
      <c r="J25" s="19"/>
      <c r="K25" s="1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2.75">
      <c r="A26" s="46" t="s">
        <v>7</v>
      </c>
      <c r="B26" s="45"/>
      <c r="C26" s="47">
        <f>B5*G1</f>
        <v>0</v>
      </c>
      <c r="D26" s="47">
        <f>B5*G1</f>
        <v>0</v>
      </c>
      <c r="E26" s="47">
        <f>B5*G1</f>
        <v>0</v>
      </c>
      <c r="F26" s="47">
        <f>B5*G1</f>
        <v>0</v>
      </c>
      <c r="G26" s="47">
        <f>B5*G1</f>
        <v>0</v>
      </c>
      <c r="H26" s="47">
        <f>B5*G1</f>
        <v>0</v>
      </c>
      <c r="I26" s="47">
        <f>B5*G1</f>
        <v>0</v>
      </c>
      <c r="J26" s="47">
        <f>B5*G1</f>
        <v>0</v>
      </c>
      <c r="K26" s="47">
        <f>B5*G1</f>
        <v>0</v>
      </c>
      <c r="L26" s="47">
        <f>B5*G1</f>
        <v>0</v>
      </c>
      <c r="M26" s="47">
        <f>B5*G1</f>
        <v>0</v>
      </c>
      <c r="N26" s="47">
        <f>B5*G1</f>
        <v>0</v>
      </c>
      <c r="O26" s="47">
        <f>B5*G1</f>
        <v>0</v>
      </c>
      <c r="P26" s="47">
        <f>B5*G1</f>
        <v>0</v>
      </c>
      <c r="Q26" s="47">
        <f>B5*G1</f>
        <v>0</v>
      </c>
      <c r="R26" s="47">
        <f>B5*G1</f>
        <v>0</v>
      </c>
      <c r="S26" s="47">
        <f>B5*G1</f>
        <v>0</v>
      </c>
      <c r="T26" s="47">
        <f>B5*G1</f>
        <v>0</v>
      </c>
      <c r="U26" s="47">
        <f>B5*G1</f>
        <v>0</v>
      </c>
      <c r="V26" s="47">
        <f>B5*G1</f>
        <v>0</v>
      </c>
      <c r="W26" s="47">
        <f>B5*G1</f>
        <v>0</v>
      </c>
      <c r="X26" s="47">
        <f>B5*G1</f>
        <v>0</v>
      </c>
      <c r="Y26" s="47">
        <f>B5*G1</f>
        <v>0</v>
      </c>
      <c r="Z26" s="47">
        <f>B5*G1</f>
        <v>0</v>
      </c>
      <c r="AA26" s="1"/>
    </row>
    <row r="27" spans="1:27" ht="12.75">
      <c r="A27" s="46" t="s">
        <v>13</v>
      </c>
      <c r="B27" s="70"/>
      <c r="C27" s="47">
        <f aca="true" t="shared" si="2" ref="C27:Z27">C21+C26</f>
        <v>0</v>
      </c>
      <c r="D27" s="42">
        <f t="shared" si="2"/>
        <v>0</v>
      </c>
      <c r="E27" s="42">
        <f t="shared" si="2"/>
        <v>0</v>
      </c>
      <c r="F27" s="42">
        <f t="shared" si="2"/>
        <v>0</v>
      </c>
      <c r="G27" s="42">
        <f t="shared" si="2"/>
        <v>0</v>
      </c>
      <c r="H27" s="42">
        <f t="shared" si="2"/>
        <v>0</v>
      </c>
      <c r="I27" s="42">
        <f t="shared" si="2"/>
        <v>0.55</v>
      </c>
      <c r="J27" s="42">
        <f t="shared" si="2"/>
        <v>0.55</v>
      </c>
      <c r="K27" s="42">
        <f t="shared" si="2"/>
        <v>0.55</v>
      </c>
      <c r="L27" s="42">
        <f t="shared" si="2"/>
        <v>0.51</v>
      </c>
      <c r="M27" s="42">
        <f t="shared" si="2"/>
        <v>0</v>
      </c>
      <c r="N27" s="42">
        <f t="shared" si="2"/>
        <v>0</v>
      </c>
      <c r="O27" s="42">
        <f t="shared" si="2"/>
        <v>0</v>
      </c>
      <c r="P27" s="42">
        <f t="shared" si="2"/>
        <v>0.55</v>
      </c>
      <c r="Q27" s="42">
        <f t="shared" si="2"/>
        <v>0.55</v>
      </c>
      <c r="R27" s="42">
        <f t="shared" si="2"/>
        <v>0.34</v>
      </c>
      <c r="S27" s="42">
        <f t="shared" si="2"/>
        <v>0</v>
      </c>
      <c r="T27" s="42">
        <f t="shared" si="2"/>
        <v>0</v>
      </c>
      <c r="U27" s="42">
        <f t="shared" si="2"/>
        <v>0</v>
      </c>
      <c r="V27" s="42">
        <f t="shared" si="2"/>
        <v>0.55</v>
      </c>
      <c r="W27" s="42">
        <f t="shared" si="2"/>
        <v>0.55</v>
      </c>
      <c r="X27" s="42">
        <f t="shared" si="2"/>
        <v>1</v>
      </c>
      <c r="Y27" s="42">
        <f t="shared" si="2"/>
        <v>0.55</v>
      </c>
      <c r="Z27" s="43">
        <f t="shared" si="2"/>
        <v>0.55</v>
      </c>
      <c r="AA27" s="20"/>
    </row>
    <row r="28" spans="1:27" ht="12.75">
      <c r="A28" s="50"/>
      <c r="B28" s="69" t="s">
        <v>10</v>
      </c>
      <c r="C28" s="70">
        <f>MAX(C27:Z27)</f>
        <v>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</row>
    <row r="29" spans="1:27" ht="12.75">
      <c r="A29" s="50"/>
      <c r="B29" s="69" t="s">
        <v>11</v>
      </c>
      <c r="C29" s="70">
        <f>MIN(C27:Z27)</f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</row>
    <row r="30" spans="1:27" ht="12.75">
      <c r="A30" s="1"/>
      <c r="B30" s="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</row>
    <row r="31" spans="1:27" ht="12.7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</row>
    <row r="32" spans="1:27" ht="12.7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</row>
    <row r="33" spans="1:27" ht="12.75">
      <c r="A33" s="40"/>
      <c r="B33" s="33"/>
      <c r="C33" s="39"/>
      <c r="D33" s="41"/>
      <c r="E33" s="33"/>
      <c r="F33" s="39"/>
      <c r="G33" s="41"/>
      <c r="H33" s="33"/>
      <c r="I33" s="39"/>
      <c r="J33" s="39"/>
      <c r="K33" s="39"/>
      <c r="L33" s="39"/>
      <c r="M33" s="39"/>
      <c r="N33" s="39"/>
      <c r="O33" s="39"/>
      <c r="P33" s="39"/>
      <c r="Q33" s="39"/>
      <c r="R33" s="20"/>
      <c r="S33" s="20"/>
      <c r="T33" s="20"/>
      <c r="U33" s="20"/>
      <c r="V33" s="20"/>
      <c r="W33" s="20"/>
      <c r="X33" s="20"/>
      <c r="Y33" s="20"/>
      <c r="Z33" s="20"/>
      <c r="AA33" s="20"/>
    </row>
    <row r="34" spans="1:27" ht="18.75">
      <c r="A34" s="6"/>
      <c r="B34" s="3"/>
      <c r="C34" s="4"/>
      <c r="D34" s="4"/>
      <c r="E34" s="4"/>
      <c r="F34" s="4"/>
      <c r="G34" s="4"/>
      <c r="H34" s="4"/>
      <c r="I34" s="4"/>
      <c r="J34" s="5"/>
      <c r="K34" s="3"/>
      <c r="L34" s="4"/>
      <c r="M34" s="4"/>
      <c r="N34" s="4"/>
      <c r="O34" s="4"/>
      <c r="P34" s="4"/>
      <c r="Q34" s="4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8.75">
      <c r="A35" s="6"/>
      <c r="B35" s="3"/>
      <c r="C35" s="11"/>
      <c r="D35" s="4"/>
      <c r="E35" s="4"/>
      <c r="F35" s="4"/>
      <c r="G35" s="4"/>
      <c r="H35" s="4"/>
      <c r="I35" s="4"/>
      <c r="J35" s="6"/>
      <c r="K35" s="3"/>
      <c r="L35" s="4"/>
      <c r="M35" s="4"/>
      <c r="N35" s="4"/>
      <c r="O35" s="4"/>
      <c r="P35" s="4"/>
      <c r="Q35" s="4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8.75">
      <c r="A36" s="12"/>
      <c r="B36" s="3"/>
      <c r="C36" s="11"/>
      <c r="D36" s="5"/>
      <c r="E36" s="3"/>
      <c r="F36" s="4"/>
      <c r="G36" s="5"/>
      <c r="H36" s="3"/>
      <c r="I36" s="4"/>
      <c r="J36" s="5"/>
      <c r="K36" s="3"/>
      <c r="L36" s="4"/>
      <c r="M36" s="4"/>
      <c r="N36" s="4"/>
      <c r="O36" s="4"/>
      <c r="P36" s="4"/>
      <c r="Q36" s="4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8.75">
      <c r="A37" s="13"/>
      <c r="B37" s="3"/>
      <c r="C37" s="11"/>
      <c r="D37" s="6"/>
      <c r="E37" s="3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31" ht="18.7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4"/>
      <c r="M38" s="4"/>
      <c r="N38" s="4"/>
      <c r="O38" s="4"/>
      <c r="P38" s="4"/>
      <c r="Q38" s="4"/>
      <c r="R38" s="1"/>
      <c r="S38" s="1"/>
      <c r="T38" s="1"/>
      <c r="U38" s="1"/>
      <c r="V38" s="1"/>
      <c r="W38" s="1"/>
      <c r="X38" s="1"/>
      <c r="Y38" s="1"/>
      <c r="Z38" s="1"/>
      <c r="AA38" s="1"/>
      <c r="AB38" s="8"/>
      <c r="AC38" s="8"/>
      <c r="AD38" s="8"/>
      <c r="AE38" s="8"/>
    </row>
    <row r="39" spans="1:27" ht="18.75">
      <c r="A39" s="11"/>
      <c r="B39" s="11"/>
      <c r="C39" s="4"/>
      <c r="D39" s="14"/>
      <c r="E39" s="4"/>
      <c r="F39" s="4"/>
      <c r="G39" s="11"/>
      <c r="H39" s="11"/>
      <c r="I39" s="11"/>
      <c r="J39" s="11"/>
      <c r="K39" s="11"/>
      <c r="L39" s="4"/>
      <c r="M39" s="4"/>
      <c r="N39" s="4"/>
      <c r="O39" s="4"/>
      <c r="P39" s="4"/>
      <c r="Q39" s="4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8.75">
      <c r="A40" s="11"/>
      <c r="B40" s="11"/>
      <c r="C40" s="4"/>
      <c r="D40" s="11"/>
      <c r="E40" s="11"/>
      <c r="F40" s="11"/>
      <c r="G40" s="11"/>
      <c r="H40" s="11"/>
      <c r="I40" s="11"/>
      <c r="J40" s="11"/>
      <c r="K40" s="11"/>
      <c r="L40" s="4"/>
      <c r="M40" s="4"/>
      <c r="N40" s="4"/>
      <c r="O40" s="4"/>
      <c r="P40" s="4"/>
      <c r="Q40" s="4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4" ht="18.75">
      <c r="A41" s="9"/>
      <c r="B41" s="10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</row>
    <row r="42" spans="1:24" ht="12.7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</row>
    <row r="43" spans="1:24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</row>
    <row r="44" spans="1:24" ht="12.7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</row>
  </sheetData>
  <printOptions horizontalCentered="1"/>
  <pageMargins left="0.984251968503937" right="0.3937007874015748" top="0.3937007874015748" bottom="1.1811023622047245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TEPLOGAZ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Antique</cp:lastModifiedBy>
  <cp:lastPrinted>2005-05-23T08:08:37Z</cp:lastPrinted>
  <dcterms:created xsi:type="dcterms:W3CDTF">2002-10-11T04:28:15Z</dcterms:created>
  <dcterms:modified xsi:type="dcterms:W3CDTF">2009-06-17T14:35:16Z</dcterms:modified>
  <cp:category/>
  <cp:version/>
  <cp:contentType/>
  <cp:contentStatus/>
</cp:coreProperties>
</file>