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5015" windowHeight="7890" activeTab="0"/>
  </bookViews>
  <sheets>
    <sheet name="Графики" sheetId="1" r:id="rId1"/>
    <sheet name="Уравнение" sheetId="2" r:id="rId2"/>
    <sheet name="Несколько насосов" sheetId="3" r:id="rId3"/>
  </sheets>
  <definedNames>
    <definedName name="solver_adj" localSheetId="1" hidden="1">'Уравнение'!$J$25:$J$26</definedName>
    <definedName name="solver_cvg" localSheetId="1" hidden="1">0.0001</definedName>
    <definedName name="solver_drv" localSheetId="1" hidden="1">1</definedName>
    <definedName name="solver_est" localSheetId="1" hidden="1">2</definedName>
    <definedName name="solver_itr" localSheetId="1" hidden="1">100</definedName>
    <definedName name="solver_lhs1" localSheetId="1" hidden="1">'Уравнение'!$F$26</definedName>
    <definedName name="solver_lin" localSheetId="1" hidden="1">2</definedName>
    <definedName name="solver_neg" localSheetId="1" hidden="1">2</definedName>
    <definedName name="solver_num" localSheetId="1" hidden="1">1</definedName>
    <definedName name="solver_nwt" localSheetId="1" hidden="1">1</definedName>
    <definedName name="solver_opt" localSheetId="1" hidden="1">'Уравнение'!$J$23</definedName>
    <definedName name="solver_pre" localSheetId="1" hidden="1">0.000001</definedName>
    <definedName name="solver_rel1" localSheetId="1" hidden="1">1</definedName>
    <definedName name="solver_rhs1" localSheetId="1" hidden="1">'Уравнение'!#REF!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2.4</definedName>
  </definedNames>
  <calcPr fullCalcOnLoad="1"/>
</workbook>
</file>

<file path=xl/sharedStrings.xml><?xml version="1.0" encoding="utf-8"?>
<sst xmlns="http://schemas.openxmlformats.org/spreadsheetml/2006/main" count="42" uniqueCount="28">
  <si>
    <t>H=k1*(n*n)+k2*n*Q+k3*(Q*Q)</t>
  </si>
  <si>
    <t>k1, k2, k3 - постоянные коэффициенты</t>
  </si>
  <si>
    <t>Напор</t>
  </si>
  <si>
    <t>Подача</t>
  </si>
  <si>
    <t>к1=</t>
  </si>
  <si>
    <t>к2=</t>
  </si>
  <si>
    <t>к3=</t>
  </si>
  <si>
    <t>Q,м3/ч</t>
  </si>
  <si>
    <t>H,м</t>
  </si>
  <si>
    <t>Наименование насоса</t>
  </si>
  <si>
    <t>Число насосов (от 1 до 6)</t>
  </si>
  <si>
    <t>Рабочая точка</t>
  </si>
  <si>
    <t>Q, м3/ч</t>
  </si>
  <si>
    <t>H, м</t>
  </si>
  <si>
    <t>n - число оборотов</t>
  </si>
  <si>
    <t>Насос</t>
  </si>
  <si>
    <t>Насоса</t>
  </si>
  <si>
    <t>Насосов</t>
  </si>
  <si>
    <t>Сеть</t>
  </si>
  <si>
    <t>Геометрический напор (начало координат сети)</t>
  </si>
  <si>
    <t>H=a+b*Q*Q</t>
  </si>
  <si>
    <t>a=</t>
  </si>
  <si>
    <t>b</t>
  </si>
  <si>
    <t>Wilo-MHI</t>
  </si>
  <si>
    <t>Мощность</t>
  </si>
  <si>
    <t>КПД</t>
  </si>
  <si>
    <t>Число насосов</t>
  </si>
  <si>
    <t>Подача, м3/ч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</si>
</sst>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000"/>
    <numFmt numFmtId="166" formatCode="0.000000"/>
    <numFmt numFmtId="167" formatCode="#,##0.0000"/>
    <numFmt numFmtId="168" formatCode="0.0"/>
    <numFmt numFmtId="169" formatCode="#,##0.000000"/>
    <numFmt numFmtId="170" formatCode="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2" fontId="0" fillId="0" borderId="0" xfId="0" applyNumberFormat="1" applyAlignment="1">
      <alignment/>
    </xf>
    <xf numFmtId="0" fontId="0" fillId="33" borderId="22" xfId="0" applyFill="1" applyBorder="1" applyAlignment="1">
      <alignment horizontal="center"/>
    </xf>
    <xf numFmtId="0" fontId="0" fillId="34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168" fontId="0" fillId="33" borderId="12" xfId="0" applyNumberFormat="1" applyFill="1" applyBorder="1" applyAlignment="1">
      <alignment/>
    </xf>
    <xf numFmtId="168" fontId="0" fillId="33" borderId="10" xfId="0" applyNumberFormat="1" applyFill="1" applyBorder="1" applyAlignment="1">
      <alignment/>
    </xf>
    <xf numFmtId="0" fontId="38" fillId="33" borderId="0" xfId="0" applyFont="1" applyFill="1" applyAlignment="1">
      <alignment/>
    </xf>
    <xf numFmtId="0" fontId="21" fillId="33" borderId="0" xfId="0" applyFont="1" applyFill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Fill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925"/>
          <c:w val="0.9665"/>
          <c:h val="0.91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0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Уравнение!$C$3:$K$3</c:f>
              <c:numCache>
                <c:ptCount val="9"/>
                <c:pt idx="0">
                  <c:v>0</c:v>
                </c:pt>
                <c:pt idx="1">
                  <c:v>126</c:v>
                </c:pt>
                <c:pt idx="2">
                  <c:v>316</c:v>
                </c:pt>
                <c:pt idx="3">
                  <c:v>688</c:v>
                </c:pt>
                <c:pt idx="4">
                  <c:v>942</c:v>
                </c:pt>
                <c:pt idx="5">
                  <c:v>1109</c:v>
                </c:pt>
                <c:pt idx="6">
                  <c:v>1168</c:v>
                </c:pt>
                <c:pt idx="7">
                  <c:v>1246</c:v>
                </c:pt>
                <c:pt idx="8">
                  <c:v>1334</c:v>
                </c:pt>
              </c:numCache>
            </c:numRef>
          </c:xVal>
          <c:yVal>
            <c:numRef>
              <c:f>Уравнение!$C$4:$K$4</c:f>
              <c:numCache>
                <c:ptCount val="9"/>
                <c:pt idx="0">
                  <c:v>105.6</c:v>
                </c:pt>
                <c:pt idx="1">
                  <c:v>102.4</c:v>
                </c:pt>
                <c:pt idx="2">
                  <c:v>99.9</c:v>
                </c:pt>
                <c:pt idx="3">
                  <c:v>95.1</c:v>
                </c:pt>
                <c:pt idx="4">
                  <c:v>85.4</c:v>
                </c:pt>
                <c:pt idx="5">
                  <c:v>72.4</c:v>
                </c:pt>
                <c:pt idx="6">
                  <c:v>65.8</c:v>
                </c:pt>
                <c:pt idx="7">
                  <c:v>57.6</c:v>
                </c:pt>
                <c:pt idx="8">
                  <c:v>46.4</c:v>
                </c:pt>
              </c:numCache>
            </c:numRef>
          </c:yVal>
          <c:smooth val="0"/>
        </c:ser>
        <c:axId val="807379"/>
        <c:axId val="7266412"/>
      </c:scatterChart>
      <c:valAx>
        <c:axId val="807379"/>
        <c:scaling>
          <c:orientation val="minMax"/>
          <c:max val="14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66412"/>
        <c:crosses val="autoZero"/>
        <c:crossBetween val="midCat"/>
        <c:dispUnits/>
        <c:majorUnit val="100"/>
        <c:minorUnit val="50"/>
      </c:valAx>
      <c:valAx>
        <c:axId val="72664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7379"/>
        <c:crosses val="autoZero"/>
        <c:crossBetween val="midCat"/>
        <c:dispUnits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445"/>
          <c:w val="0.9665"/>
          <c:h val="0.90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0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Уравнение!$C$10:$K$10</c:f>
              <c:numCache>
                <c:ptCount val="9"/>
                <c:pt idx="0">
                  <c:v>0</c:v>
                </c:pt>
                <c:pt idx="1">
                  <c:v>126</c:v>
                </c:pt>
                <c:pt idx="2">
                  <c:v>316</c:v>
                </c:pt>
                <c:pt idx="3">
                  <c:v>688</c:v>
                </c:pt>
                <c:pt idx="4">
                  <c:v>942</c:v>
                </c:pt>
                <c:pt idx="5">
                  <c:v>1109</c:v>
                </c:pt>
                <c:pt idx="6">
                  <c:v>1168</c:v>
                </c:pt>
                <c:pt idx="7">
                  <c:v>1246</c:v>
                </c:pt>
                <c:pt idx="8">
                  <c:v>1334</c:v>
                </c:pt>
              </c:numCache>
            </c:numRef>
          </c:xVal>
          <c:yVal>
            <c:numRef>
              <c:f>Уравнение!$C$11:$K$11</c:f>
              <c:numCache>
                <c:ptCount val="9"/>
                <c:pt idx="0">
                  <c:v>165</c:v>
                </c:pt>
                <c:pt idx="1">
                  <c:v>178</c:v>
                </c:pt>
                <c:pt idx="2">
                  <c:v>201</c:v>
                </c:pt>
                <c:pt idx="3">
                  <c:v>252</c:v>
                </c:pt>
                <c:pt idx="4">
                  <c:v>280</c:v>
                </c:pt>
                <c:pt idx="5">
                  <c:v>296</c:v>
                </c:pt>
                <c:pt idx="6">
                  <c:v>307</c:v>
                </c:pt>
                <c:pt idx="7">
                  <c:v>318</c:v>
                </c:pt>
                <c:pt idx="8">
                  <c:v>331</c:v>
                </c:pt>
              </c:numCache>
            </c:numRef>
          </c:yVal>
          <c:smooth val="0"/>
        </c:ser>
        <c:axId val="65397709"/>
        <c:axId val="51708470"/>
      </c:scatterChart>
      <c:valAx>
        <c:axId val="65397709"/>
        <c:scaling>
          <c:orientation val="minMax"/>
          <c:max val="14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08470"/>
        <c:crossesAt val="100"/>
        <c:crossBetween val="midCat"/>
        <c:dispUnits/>
        <c:majorUnit val="100"/>
        <c:minorUnit val="50"/>
      </c:valAx>
      <c:valAx>
        <c:axId val="51708470"/>
        <c:scaling>
          <c:orientation val="minMax"/>
          <c:min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97709"/>
        <c:crosses val="autoZero"/>
        <c:crossBetween val="midCat"/>
        <c:dispUnits/>
        <c:minorUnit val="2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5"/>
          <c:w val="0.96625"/>
          <c:h val="0.92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0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Уравнение!$C$13:$K$13</c:f>
              <c:numCache>
                <c:ptCount val="9"/>
                <c:pt idx="0">
                  <c:v>0</c:v>
                </c:pt>
                <c:pt idx="1">
                  <c:v>126</c:v>
                </c:pt>
                <c:pt idx="2">
                  <c:v>316</c:v>
                </c:pt>
                <c:pt idx="3">
                  <c:v>688</c:v>
                </c:pt>
                <c:pt idx="4">
                  <c:v>942</c:v>
                </c:pt>
                <c:pt idx="5">
                  <c:v>1109</c:v>
                </c:pt>
                <c:pt idx="6">
                  <c:v>1168</c:v>
                </c:pt>
                <c:pt idx="7">
                  <c:v>1246</c:v>
                </c:pt>
                <c:pt idx="8">
                  <c:v>1334</c:v>
                </c:pt>
              </c:numCache>
            </c:numRef>
          </c:xVal>
          <c:yVal>
            <c:numRef>
              <c:f>Уравнение!$C$14:$K$14</c:f>
              <c:numCache>
                <c:ptCount val="9"/>
                <c:pt idx="0">
                  <c:v>0</c:v>
                </c:pt>
                <c:pt idx="1">
                  <c:v>19.7</c:v>
                </c:pt>
                <c:pt idx="2">
                  <c:v>42.8</c:v>
                </c:pt>
                <c:pt idx="3">
                  <c:v>70.9</c:v>
                </c:pt>
                <c:pt idx="4">
                  <c:v>78.3</c:v>
                </c:pt>
                <c:pt idx="5">
                  <c:v>74</c:v>
                </c:pt>
                <c:pt idx="6">
                  <c:v>68.3</c:v>
                </c:pt>
                <c:pt idx="7">
                  <c:v>61.6</c:v>
                </c:pt>
                <c:pt idx="8">
                  <c:v>51</c:v>
                </c:pt>
              </c:numCache>
            </c:numRef>
          </c:yVal>
          <c:smooth val="0"/>
        </c:ser>
        <c:axId val="62723047"/>
        <c:axId val="27636512"/>
      </c:scatterChart>
      <c:valAx>
        <c:axId val="62723047"/>
        <c:scaling>
          <c:orientation val="minMax"/>
          <c:max val="14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36512"/>
        <c:crosses val="autoZero"/>
        <c:crossBetween val="midCat"/>
        <c:dispUnits/>
        <c:majorUnit val="100"/>
        <c:minorUnit val="50"/>
      </c:valAx>
      <c:valAx>
        <c:axId val="27636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23047"/>
        <c:crosses val="autoZero"/>
        <c:crossBetween val="midCat"/>
        <c:dispUnits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1975"/>
          <c:w val="0.96825"/>
          <c:h val="0.95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'Несколько насосов'!$A$4:$A$73</c:f>
              <c:numCache>
                <c:ptCount val="70"/>
                <c:pt idx="0">
                  <c:v>0</c:v>
                </c:pt>
                <c:pt idx="1">
                  <c:v>126</c:v>
                </c:pt>
                <c:pt idx="2">
                  <c:v>316</c:v>
                </c:pt>
                <c:pt idx="3">
                  <c:v>688</c:v>
                </c:pt>
                <c:pt idx="4">
                  <c:v>942</c:v>
                </c:pt>
                <c:pt idx="5">
                  <c:v>1109</c:v>
                </c:pt>
                <c:pt idx="6">
                  <c:v>1168</c:v>
                </c:pt>
                <c:pt idx="7">
                  <c:v>1246</c:v>
                </c:pt>
                <c:pt idx="8">
                  <c:v>1334</c:v>
                </c:pt>
                <c:pt idx="12">
                  <c:v>0</c:v>
                </c:pt>
                <c:pt idx="13">
                  <c:v>252</c:v>
                </c:pt>
                <c:pt idx="14">
                  <c:v>632</c:v>
                </c:pt>
                <c:pt idx="15">
                  <c:v>1376</c:v>
                </c:pt>
                <c:pt idx="16">
                  <c:v>1884</c:v>
                </c:pt>
                <c:pt idx="17">
                  <c:v>2218</c:v>
                </c:pt>
                <c:pt idx="18">
                  <c:v>2336</c:v>
                </c:pt>
                <c:pt idx="19">
                  <c:v>2492</c:v>
                </c:pt>
                <c:pt idx="20">
                  <c:v>2668</c:v>
                </c:pt>
                <c:pt idx="24">
                  <c:v>0</c:v>
                </c:pt>
                <c:pt idx="25">
                  <c:v>378</c:v>
                </c:pt>
                <c:pt idx="26">
                  <c:v>948</c:v>
                </c:pt>
                <c:pt idx="27">
                  <c:v>2064</c:v>
                </c:pt>
                <c:pt idx="28">
                  <c:v>2826</c:v>
                </c:pt>
                <c:pt idx="29">
                  <c:v>3327</c:v>
                </c:pt>
                <c:pt idx="30">
                  <c:v>3504</c:v>
                </c:pt>
                <c:pt idx="31">
                  <c:v>3738</c:v>
                </c:pt>
                <c:pt idx="32">
                  <c:v>4002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xVal>
          <c:yVal>
            <c:numRef>
              <c:f>'Несколько насосов'!$B$4:$B$73</c:f>
              <c:numCache>
                <c:ptCount val="70"/>
                <c:pt idx="0">
                  <c:v>101.873033</c:v>
                </c:pt>
                <c:pt idx="1">
                  <c:v>104.012009</c:v>
                </c:pt>
                <c:pt idx="2">
                  <c:v>104.415569</c:v>
                </c:pt>
                <c:pt idx="3">
                  <c:v>95.379689</c:v>
                </c:pt>
                <c:pt idx="4">
                  <c:v>81.73684100000001</c:v>
                </c:pt>
                <c:pt idx="5">
                  <c:v>69.46250800000001</c:v>
                </c:pt>
                <c:pt idx="6">
                  <c:v>64.499369</c:v>
                </c:pt>
                <c:pt idx="7">
                  <c:v>57.43568900000001</c:v>
                </c:pt>
                <c:pt idx="8">
                  <c:v>48.779833000000025</c:v>
                </c:pt>
                <c:pt idx="12">
                  <c:v>101.873033</c:v>
                </c:pt>
                <c:pt idx="13">
                  <c:v>104.012009</c:v>
                </c:pt>
                <c:pt idx="14">
                  <c:v>104.415569</c:v>
                </c:pt>
                <c:pt idx="15">
                  <c:v>95.379689</c:v>
                </c:pt>
                <c:pt idx="16">
                  <c:v>81.73684100000001</c:v>
                </c:pt>
                <c:pt idx="17">
                  <c:v>69.46250800000001</c:v>
                </c:pt>
                <c:pt idx="18">
                  <c:v>64.499369</c:v>
                </c:pt>
                <c:pt idx="19">
                  <c:v>57.43568900000001</c:v>
                </c:pt>
                <c:pt idx="20">
                  <c:v>48.779833000000025</c:v>
                </c:pt>
                <c:pt idx="24">
                  <c:v>101.873033</c:v>
                </c:pt>
                <c:pt idx="25">
                  <c:v>104.012009</c:v>
                </c:pt>
                <c:pt idx="26">
                  <c:v>104.415569</c:v>
                </c:pt>
                <c:pt idx="27">
                  <c:v>95.379689</c:v>
                </c:pt>
                <c:pt idx="28">
                  <c:v>81.73684100000001</c:v>
                </c:pt>
                <c:pt idx="29">
                  <c:v>69.46250800000001</c:v>
                </c:pt>
                <c:pt idx="30">
                  <c:v>64.499369</c:v>
                </c:pt>
                <c:pt idx="31">
                  <c:v>57.43568900000001</c:v>
                </c:pt>
                <c:pt idx="32">
                  <c:v>48.779833000000025</c:v>
                </c:pt>
                <c:pt idx="36">
                  <c:v>101.873033</c:v>
                </c:pt>
                <c:pt idx="37">
                  <c:v>104.012009</c:v>
                </c:pt>
                <c:pt idx="38">
                  <c:v>104.415569</c:v>
                </c:pt>
                <c:pt idx="39">
                  <c:v>95.379689</c:v>
                </c:pt>
                <c:pt idx="40">
                  <c:v>81.73684100000001</c:v>
                </c:pt>
                <c:pt idx="41">
                  <c:v>69.46250800000001</c:v>
                </c:pt>
                <c:pt idx="42">
                  <c:v>64.499369</c:v>
                </c:pt>
                <c:pt idx="43">
                  <c:v>57.43568900000001</c:v>
                </c:pt>
                <c:pt idx="44">
                  <c:v>48.779833000000025</c:v>
                </c:pt>
                <c:pt idx="48">
                  <c:v>101.873033</c:v>
                </c:pt>
                <c:pt idx="49">
                  <c:v>104.012009</c:v>
                </c:pt>
                <c:pt idx="50">
                  <c:v>104.415569</c:v>
                </c:pt>
                <c:pt idx="51">
                  <c:v>95.379689</c:v>
                </c:pt>
                <c:pt idx="52">
                  <c:v>81.73684100000001</c:v>
                </c:pt>
                <c:pt idx="53">
                  <c:v>69.46250800000001</c:v>
                </c:pt>
                <c:pt idx="54">
                  <c:v>64.499369</c:v>
                </c:pt>
                <c:pt idx="55">
                  <c:v>57.43568900000001</c:v>
                </c:pt>
                <c:pt idx="56">
                  <c:v>48.779833000000025</c:v>
                </c:pt>
                <c:pt idx="60">
                  <c:v>101.873033</c:v>
                </c:pt>
                <c:pt idx="61">
                  <c:v>104.012009</c:v>
                </c:pt>
                <c:pt idx="62">
                  <c:v>104.415569</c:v>
                </c:pt>
                <c:pt idx="63">
                  <c:v>95.379689</c:v>
                </c:pt>
                <c:pt idx="64">
                  <c:v>81.73684100000001</c:v>
                </c:pt>
                <c:pt idx="65">
                  <c:v>69.46250800000001</c:v>
                </c:pt>
                <c:pt idx="66">
                  <c:v>64.499369</c:v>
                </c:pt>
                <c:pt idx="67">
                  <c:v>57.43568900000001</c:v>
                </c:pt>
                <c:pt idx="68">
                  <c:v>48.779833000000025</c:v>
                </c:pt>
              </c:numCache>
            </c:numRef>
          </c:yVal>
          <c:smooth val="1"/>
        </c:ser>
        <c:ser>
          <c:idx val="1"/>
          <c:order val="1"/>
          <c:tx>
            <c:v>Сеть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'Несколько насосов'!$F$20:$F$29</c:f>
              <c:numCache>
                <c:ptCount val="10"/>
                <c:pt idx="0">
                  <c:v>0</c:v>
                </c:pt>
                <c:pt idx="1">
                  <c:v>378</c:v>
                </c:pt>
                <c:pt idx="2">
                  <c:v>948</c:v>
                </c:pt>
                <c:pt idx="3">
                  <c:v>2064</c:v>
                </c:pt>
                <c:pt idx="4">
                  <c:v>2826</c:v>
                </c:pt>
                <c:pt idx="5">
                  <c:v>3327</c:v>
                </c:pt>
                <c:pt idx="6">
                  <c:v>3504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'Несколько насосов'!$G$20:$G$25</c:f>
              <c:numCache>
                <c:ptCount val="6"/>
                <c:pt idx="0">
                  <c:v>79</c:v>
                </c:pt>
                <c:pt idx="1">
                  <c:v>79.25147584</c:v>
                </c:pt>
                <c:pt idx="2">
                  <c:v>80.58171904</c:v>
                </c:pt>
                <c:pt idx="3">
                  <c:v>86.49776896</c:v>
                </c:pt>
                <c:pt idx="4">
                  <c:v>93.05584576</c:v>
                </c:pt>
                <c:pt idx="5">
                  <c:v>98.48131504</c:v>
                </c:pt>
              </c:numCache>
            </c:numRef>
          </c:yVal>
          <c:smooth val="1"/>
        </c:ser>
        <c:axId val="47402017"/>
        <c:axId val="23964970"/>
      </c:scatterChart>
      <c:valAx>
        <c:axId val="47402017"/>
        <c:scaling>
          <c:orientation val="minMax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80"/>
            </a:solidFill>
          </a:ln>
        </c:spPr>
        <c:crossAx val="23964970"/>
        <c:crossesAt val="0"/>
        <c:crossBetween val="midCat"/>
        <c:dispUnits/>
      </c:valAx>
      <c:valAx>
        <c:axId val="23964970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7402017"/>
        <c:crossesAt val="0"/>
        <c:crossBetween val="midCat"/>
        <c:dispUnits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925"/>
          <c:w val="0.95925"/>
          <c:h val="0.938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'Несколько насосов'!$A$4:$A$73</c:f>
              <c:numCache/>
            </c:numRef>
          </c:xVal>
          <c:yVal>
            <c:numRef>
              <c:f>'Несколько насосов'!$B$4:$B$73</c:f>
              <c:numCache/>
            </c:numRef>
          </c:yVal>
          <c:smooth val="1"/>
        </c:ser>
        <c:ser>
          <c:idx val="1"/>
          <c:order val="1"/>
          <c:tx>
            <c:v>Сеть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'Несколько насосов'!$F$20:$F$28</c:f>
              <c:numCache/>
            </c:numRef>
          </c:xVal>
          <c:yVal>
            <c:numRef>
              <c:f>'Несколько насосов'!$G$20:$G$24</c:f>
              <c:numCache/>
            </c:numRef>
          </c:yVal>
          <c:smooth val="1"/>
        </c:ser>
        <c:axId val="14358139"/>
        <c:axId val="62114388"/>
      </c:scatterChart>
      <c:valAx>
        <c:axId val="14358139"/>
        <c:scaling>
          <c:orientation val="minMax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80"/>
            </a:solidFill>
          </a:ln>
        </c:spPr>
        <c:crossAx val="62114388"/>
        <c:crossesAt val="0"/>
        <c:crossBetween val="midCat"/>
        <c:dispUnits/>
      </c:valAx>
      <c:valAx>
        <c:axId val="6211438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4358139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9</xdr:col>
      <xdr:colOff>381000</xdr:colOff>
      <xdr:row>38</xdr:row>
      <xdr:rowOff>38100</xdr:rowOff>
    </xdr:to>
    <xdr:grpSp>
      <xdr:nvGrpSpPr>
        <xdr:cNvPr id="1" name="Группа 5"/>
        <xdr:cNvGrpSpPr>
          <a:grpSpLocks/>
        </xdr:cNvGrpSpPr>
      </xdr:nvGrpSpPr>
      <xdr:grpSpPr>
        <a:xfrm>
          <a:off x="28575" y="38100"/>
          <a:ext cx="5838825" cy="7286625"/>
          <a:chOff x="104775" y="114301"/>
          <a:chExt cx="6810375" cy="8791574"/>
        </a:xfrm>
        <a:solidFill>
          <a:srgbClr val="FFFFFF"/>
        </a:solidFill>
      </xdr:grpSpPr>
      <xdr:grpSp>
        <xdr:nvGrpSpPr>
          <xdr:cNvPr id="2" name="Группа 4"/>
          <xdr:cNvGrpSpPr>
            <a:grpSpLocks/>
          </xdr:cNvGrpSpPr>
        </xdr:nvGrpSpPr>
        <xdr:grpSpPr>
          <a:xfrm>
            <a:off x="114991" y="114301"/>
            <a:ext cx="6800159" cy="5534296"/>
            <a:chOff x="114300" y="114301"/>
            <a:chExt cx="6800850" cy="5534024"/>
          </a:xfrm>
          <a:solidFill>
            <a:srgbClr val="FFFFFF"/>
          </a:solidFill>
        </xdr:grpSpPr>
        <xdr:graphicFrame>
          <xdr:nvGraphicFramePr>
            <xdr:cNvPr id="3" name="Диаграмма 5"/>
            <xdr:cNvGraphicFramePr/>
          </xdr:nvGraphicFramePr>
          <xdr:xfrm>
            <a:off x="114300" y="114301"/>
            <a:ext cx="6800850" cy="2933033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4" name="Диаграмма 5"/>
            <xdr:cNvGraphicFramePr/>
          </xdr:nvGraphicFramePr>
          <xdr:xfrm>
            <a:off x="114300" y="3047334"/>
            <a:ext cx="6800850" cy="2600991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</xdr:grpSp>
      <xdr:graphicFrame>
        <xdr:nvGraphicFramePr>
          <xdr:cNvPr id="5" name="Диаграмма 5"/>
          <xdr:cNvGraphicFramePr/>
        </xdr:nvGraphicFramePr>
        <xdr:xfrm>
          <a:off x="104775" y="5648597"/>
          <a:ext cx="6800159" cy="325727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  <xdr:twoCellAnchor>
    <xdr:from>
      <xdr:col>9</xdr:col>
      <xdr:colOff>323850</xdr:colOff>
      <xdr:row>2</xdr:row>
      <xdr:rowOff>76200</xdr:rowOff>
    </xdr:from>
    <xdr:to>
      <xdr:col>19</xdr:col>
      <xdr:colOff>114300</xdr:colOff>
      <xdr:row>27</xdr:row>
      <xdr:rowOff>9525</xdr:rowOff>
    </xdr:to>
    <xdr:graphicFrame>
      <xdr:nvGraphicFramePr>
        <xdr:cNvPr id="6" name="Диаграмма 15"/>
        <xdr:cNvGraphicFramePr/>
      </xdr:nvGraphicFramePr>
      <xdr:xfrm>
        <a:off x="5810250" y="504825"/>
        <a:ext cx="6143625" cy="4695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0</xdr:row>
      <xdr:rowOff>47625</xdr:rowOff>
    </xdr:from>
    <xdr:to>
      <xdr:col>14</xdr:col>
      <xdr:colOff>219075</xdr:colOff>
      <xdr:row>17</xdr:row>
      <xdr:rowOff>19050</xdr:rowOff>
    </xdr:to>
    <xdr:graphicFrame>
      <xdr:nvGraphicFramePr>
        <xdr:cNvPr id="1" name="Диаграмма 15"/>
        <xdr:cNvGraphicFramePr/>
      </xdr:nvGraphicFramePr>
      <xdr:xfrm>
        <a:off x="2924175" y="47625"/>
        <a:ext cx="4876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2:P31"/>
  <sheetViews>
    <sheetView tabSelected="1" zoomScalePageLayoutView="0" workbookViewId="0" topLeftCell="A1">
      <selection activeCell="M3" sqref="M3"/>
    </sheetView>
  </sheetViews>
  <sheetFormatPr defaultColWidth="9.140625" defaultRowHeight="15"/>
  <cols>
    <col min="13" max="13" width="13.00390625" style="0" customWidth="1"/>
  </cols>
  <sheetData>
    <row r="2" spans="11:13" ht="18.75">
      <c r="K2" s="22" t="s">
        <v>26</v>
      </c>
      <c r="L2" s="21"/>
      <c r="M2" s="21">
        <v>3</v>
      </c>
    </row>
    <row r="29" spans="11:14" ht="15">
      <c r="K29" t="s">
        <v>11</v>
      </c>
      <c r="M29" s="25" t="s">
        <v>27</v>
      </c>
      <c r="N29" s="25">
        <v>2500</v>
      </c>
    </row>
    <row r="30" spans="13:14" ht="15">
      <c r="M30" s="25" t="s">
        <v>2</v>
      </c>
      <c r="N30" s="25">
        <v>90</v>
      </c>
    </row>
    <row r="31" spans="11:16" ht="15">
      <c r="K31" t="s">
        <v>19</v>
      </c>
      <c r="P31" s="25">
        <v>79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6.421875" style="0" customWidth="1"/>
    <col min="2" max="2" width="7.140625" style="0" customWidth="1"/>
    <col min="3" max="4" width="6.7109375" style="0" customWidth="1"/>
    <col min="5" max="5" width="7.57421875" style="0" customWidth="1"/>
    <col min="6" max="6" width="8.28125" style="0" customWidth="1"/>
    <col min="7" max="7" width="8.8515625" style="0" customWidth="1"/>
    <col min="8" max="8" width="9.28125" style="0" customWidth="1"/>
    <col min="9" max="9" width="9.421875" style="0" customWidth="1"/>
    <col min="10" max="10" width="9.00390625" style="0" customWidth="1"/>
    <col min="11" max="11" width="10.28125" style="0" customWidth="1"/>
    <col min="12" max="12" width="8.7109375" style="0" customWidth="1"/>
    <col min="13" max="13" width="4.421875" style="0" customWidth="1"/>
    <col min="14" max="14" width="14.57421875" style="0" customWidth="1"/>
    <col min="15" max="15" width="6.421875" style="0" customWidth="1"/>
  </cols>
  <sheetData>
    <row r="1" spans="1:10" ht="15">
      <c r="A1" t="s">
        <v>0</v>
      </c>
      <c r="F1" t="s">
        <v>14</v>
      </c>
      <c r="H1">
        <v>50</v>
      </c>
      <c r="J1" t="s">
        <v>1</v>
      </c>
    </row>
    <row r="2" spans="13:14" ht="15">
      <c r="M2" t="s">
        <v>4</v>
      </c>
      <c r="N2" s="23">
        <f>N19/H1/H1</f>
        <v>0.0407492132</v>
      </c>
    </row>
    <row r="3" spans="1:14" ht="15">
      <c r="A3" t="s">
        <v>3</v>
      </c>
      <c r="B3" s="5" t="s">
        <v>7</v>
      </c>
      <c r="C3" s="19">
        <v>0</v>
      </c>
      <c r="D3" s="19">
        <v>126</v>
      </c>
      <c r="E3" s="20">
        <v>316</v>
      </c>
      <c r="F3" s="20">
        <v>688</v>
      </c>
      <c r="G3" s="20">
        <v>942</v>
      </c>
      <c r="H3" s="20">
        <v>1109</v>
      </c>
      <c r="I3" s="20">
        <v>1168</v>
      </c>
      <c r="J3" s="20">
        <v>1246</v>
      </c>
      <c r="K3" s="20">
        <v>1334</v>
      </c>
      <c r="L3" s="2"/>
      <c r="M3" t="s">
        <v>5</v>
      </c>
      <c r="N3" s="23">
        <f>N18/H1</f>
        <v>0.00045796000000000004</v>
      </c>
    </row>
    <row r="4" spans="1:19" ht="15">
      <c r="A4" t="s">
        <v>2</v>
      </c>
      <c r="B4" s="3" t="s">
        <v>8</v>
      </c>
      <c r="C4" s="20">
        <v>105.6</v>
      </c>
      <c r="D4" s="20">
        <v>102.4</v>
      </c>
      <c r="E4" s="20">
        <v>99.9</v>
      </c>
      <c r="F4" s="20">
        <v>95.1</v>
      </c>
      <c r="G4" s="20">
        <v>85.4</v>
      </c>
      <c r="H4" s="20">
        <v>72.4</v>
      </c>
      <c r="I4" s="20">
        <v>65.8</v>
      </c>
      <c r="J4" s="20">
        <v>57.6</v>
      </c>
      <c r="K4" s="20">
        <v>46.4</v>
      </c>
      <c r="L4" s="2"/>
      <c r="M4" s="1" t="s">
        <v>6</v>
      </c>
      <c r="N4" s="24">
        <f>N17</f>
        <v>-4.7E-05</v>
      </c>
      <c r="O4" s="1"/>
      <c r="P4" s="1"/>
      <c r="Q4" s="1"/>
      <c r="R4" s="1"/>
      <c r="S4" s="1"/>
    </row>
    <row r="5" spans="2:19" ht="15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"/>
      <c r="N5" s="24"/>
      <c r="O5" s="1"/>
      <c r="P5" s="1"/>
      <c r="Q5" s="1"/>
      <c r="R5" s="1"/>
      <c r="S5" s="1"/>
    </row>
    <row r="6" spans="2:19" ht="15"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"/>
      <c r="N6" s="24"/>
      <c r="O6" s="1"/>
      <c r="P6" s="1"/>
      <c r="Q6" s="1"/>
      <c r="R6" s="1"/>
      <c r="S6" s="1"/>
    </row>
    <row r="7" spans="2:19" ht="15"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"/>
      <c r="N7" s="24"/>
      <c r="O7" s="1"/>
      <c r="P7" s="1"/>
      <c r="Q7" s="1"/>
      <c r="R7" s="1"/>
      <c r="S7" s="1"/>
    </row>
    <row r="8" spans="1:14" ht="15">
      <c r="A8" t="s">
        <v>18</v>
      </c>
      <c r="B8" t="s">
        <v>20</v>
      </c>
      <c r="E8" t="s">
        <v>22</v>
      </c>
      <c r="N8" s="23"/>
    </row>
    <row r="9" spans="1:14" ht="15">
      <c r="A9" s="17" t="s">
        <v>21</v>
      </c>
      <c r="B9" s="17">
        <f>J18</f>
        <v>79</v>
      </c>
      <c r="C9" s="17"/>
      <c r="D9" s="17"/>
      <c r="E9" s="17">
        <f>(Уравнение!D20-B9)/Уравнение!D19/Уравнение!D19</f>
        <v>1.76E-06</v>
      </c>
      <c r="F9" s="17"/>
      <c r="G9" s="17"/>
      <c r="H9" s="17"/>
      <c r="I9" s="17"/>
      <c r="J9" s="17"/>
      <c r="K9" s="17"/>
      <c r="N9" s="23"/>
    </row>
    <row r="10" spans="1:14" ht="15">
      <c r="A10" t="s">
        <v>3</v>
      </c>
      <c r="B10" s="5" t="s">
        <v>7</v>
      </c>
      <c r="C10" s="19">
        <v>0</v>
      </c>
      <c r="D10" s="19">
        <v>126</v>
      </c>
      <c r="E10" s="20">
        <v>316</v>
      </c>
      <c r="F10" s="20">
        <v>688</v>
      </c>
      <c r="G10" s="20">
        <v>942</v>
      </c>
      <c r="H10" s="20">
        <v>1109</v>
      </c>
      <c r="I10" s="20">
        <v>1168</v>
      </c>
      <c r="J10" s="20">
        <v>1246</v>
      </c>
      <c r="K10" s="20">
        <v>1334</v>
      </c>
      <c r="N10" s="23"/>
    </row>
    <row r="11" spans="1:14" ht="15">
      <c r="A11" t="s">
        <v>24</v>
      </c>
      <c r="B11" s="3" t="s">
        <v>8</v>
      </c>
      <c r="C11" s="20">
        <v>165</v>
      </c>
      <c r="D11" s="20">
        <v>178</v>
      </c>
      <c r="E11" s="20">
        <v>201</v>
      </c>
      <c r="F11" s="20">
        <v>252</v>
      </c>
      <c r="G11" s="20">
        <v>280</v>
      </c>
      <c r="H11" s="20">
        <v>296</v>
      </c>
      <c r="I11" s="20">
        <v>307</v>
      </c>
      <c r="J11" s="20">
        <v>318</v>
      </c>
      <c r="K11" s="20">
        <v>331</v>
      </c>
      <c r="N11" s="23"/>
    </row>
    <row r="12" spans="1:14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N12" s="23"/>
    </row>
    <row r="13" spans="1:14" ht="15">
      <c r="A13" t="s">
        <v>3</v>
      </c>
      <c r="B13" s="5" t="s">
        <v>7</v>
      </c>
      <c r="C13" s="19">
        <v>0</v>
      </c>
      <c r="D13" s="19">
        <v>126</v>
      </c>
      <c r="E13" s="20">
        <v>316</v>
      </c>
      <c r="F13" s="20">
        <v>688</v>
      </c>
      <c r="G13" s="20">
        <v>942</v>
      </c>
      <c r="H13" s="20">
        <v>1109</v>
      </c>
      <c r="I13" s="20">
        <v>1168</v>
      </c>
      <c r="J13" s="20">
        <v>1246</v>
      </c>
      <c r="K13" s="20">
        <v>1334</v>
      </c>
      <c r="N13" s="23"/>
    </row>
    <row r="14" spans="1:14" ht="15">
      <c r="A14" t="s">
        <v>25</v>
      </c>
      <c r="B14" s="3" t="s">
        <v>8</v>
      </c>
      <c r="C14" s="20">
        <v>0</v>
      </c>
      <c r="D14" s="20">
        <v>19.7</v>
      </c>
      <c r="E14" s="20">
        <v>42.8</v>
      </c>
      <c r="F14" s="20">
        <v>70.9</v>
      </c>
      <c r="G14" s="20">
        <v>78.3</v>
      </c>
      <c r="H14" s="20">
        <v>74</v>
      </c>
      <c r="I14" s="20">
        <v>68.3</v>
      </c>
      <c r="J14" s="20">
        <v>61.6</v>
      </c>
      <c r="K14" s="20">
        <v>51</v>
      </c>
      <c r="N14" s="23"/>
    </row>
    <row r="15" ht="15">
      <c r="N15" s="23"/>
    </row>
    <row r="16" ht="15">
      <c r="N16" s="23"/>
    </row>
    <row r="17" spans="1:14" ht="15">
      <c r="A17" t="s">
        <v>9</v>
      </c>
      <c r="D17" s="12" t="s">
        <v>23</v>
      </c>
      <c r="E17" s="13"/>
      <c r="F17" s="13"/>
      <c r="G17" s="14"/>
      <c r="N17" s="23">
        <v>-4.7E-05</v>
      </c>
    </row>
    <row r="18" spans="1:14" ht="15.75" thickBot="1">
      <c r="A18" t="s">
        <v>10</v>
      </c>
      <c r="D18" s="4">
        <f>Графики!M2</f>
        <v>3</v>
      </c>
      <c r="E18" t="s">
        <v>19</v>
      </c>
      <c r="J18">
        <f>Графики!P31</f>
        <v>79</v>
      </c>
      <c r="N18" s="23">
        <v>0.022898</v>
      </c>
    </row>
    <row r="19" spans="1:14" ht="15">
      <c r="A19" s="6" t="s">
        <v>11</v>
      </c>
      <c r="B19" s="7"/>
      <c r="C19" s="7" t="s">
        <v>12</v>
      </c>
      <c r="D19" s="8">
        <f>Графики!N29</f>
        <v>2500</v>
      </c>
      <c r="N19" s="23">
        <v>101.873033</v>
      </c>
    </row>
    <row r="20" spans="1:4" ht="15.75" thickBot="1">
      <c r="A20" s="9"/>
      <c r="B20" s="10"/>
      <c r="C20" s="10" t="s">
        <v>13</v>
      </c>
      <c r="D20" s="11">
        <f>Графики!N30</f>
        <v>90</v>
      </c>
    </row>
    <row r="42" spans="1:11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9.00390625" style="0" customWidth="1"/>
    <col min="3" max="3" width="2.421875" style="0" customWidth="1"/>
    <col min="4" max="4" width="5.421875" style="0" customWidth="1"/>
    <col min="14" max="14" width="5.421875" style="0" customWidth="1"/>
    <col min="15" max="15" width="7.421875" style="0" customWidth="1"/>
    <col min="16" max="16" width="1.8515625" style="0" customWidth="1"/>
    <col min="17" max="17" width="2.00390625" style="0" customWidth="1"/>
    <col min="18" max="19" width="7.00390625" style="0" customWidth="1"/>
  </cols>
  <sheetData>
    <row r="1" ht="15">
      <c r="A1" t="str">
        <f>Уравнение!D17</f>
        <v>Wilo-MHI</v>
      </c>
    </row>
    <row r="2" spans="1:4" ht="15.75" thickBot="1">
      <c r="A2" t="str">
        <f>Уравнение!A3</f>
        <v>Подача</v>
      </c>
      <c r="B2" t="str">
        <f>Уравнение!A4</f>
        <v>Напор</v>
      </c>
      <c r="D2" t="str">
        <f>Уравнение!A18</f>
        <v>Число насосов (от 1 до 6)</v>
      </c>
    </row>
    <row r="3" spans="1:5" ht="15.75" thickBot="1">
      <c r="A3" t="str">
        <f>Уравнение!B3</f>
        <v>Q,м3/ч</v>
      </c>
      <c r="B3" t="str">
        <f>Уравнение!B4</f>
        <v>H,м</v>
      </c>
      <c r="E3" s="16">
        <f>Графики!$M$2</f>
        <v>3</v>
      </c>
    </row>
    <row r="4" spans="1:5" ht="15">
      <c r="A4" s="15">
        <f>Уравнение!C3</f>
        <v>0</v>
      </c>
      <c r="B4" s="15">
        <f>Уравнение!$N$2*Уравнение!$H$1*Уравнение!$H$1+Уравнение!$N$3*Уравнение!$H$1*'Несколько насосов'!A4+Уравнение!$N$4*'Несколько насосов'!A4*'Несколько насосов'!A4</f>
        <v>101.873033</v>
      </c>
      <c r="D4">
        <v>1</v>
      </c>
      <c r="E4" t="s">
        <v>15</v>
      </c>
    </row>
    <row r="5" spans="1:2" ht="15">
      <c r="A5" s="15">
        <f>Уравнение!D3</f>
        <v>126</v>
      </c>
      <c r="B5" s="15">
        <f>Уравнение!$N$2*Уравнение!$H$1*Уравнение!$H$1+Уравнение!$N$3*Уравнение!$H$1*'Несколько насосов'!A5+Уравнение!$N$4*'Несколько насосов'!A5*'Несколько насосов'!A5</f>
        <v>104.012009</v>
      </c>
    </row>
    <row r="6" spans="1:2" ht="15">
      <c r="A6" s="15">
        <f>Уравнение!E3</f>
        <v>316</v>
      </c>
      <c r="B6" s="15">
        <f>Уравнение!$N$2*Уравнение!$H$1*Уравнение!$H$1+Уравнение!$N$3*Уравнение!$H$1*'Несколько насосов'!A6+Уравнение!$N$4*'Несколько насосов'!A6*'Несколько насосов'!A6</f>
        <v>104.415569</v>
      </c>
    </row>
    <row r="7" spans="1:2" ht="15">
      <c r="A7" s="15">
        <f>Уравнение!F3</f>
        <v>688</v>
      </c>
      <c r="B7" s="15">
        <f>Уравнение!$N$2*Уравнение!$H$1*Уравнение!$H$1+Уравнение!$N$3*Уравнение!$H$1*'Несколько насосов'!A7+Уравнение!$N$4*'Несколько насосов'!A7*'Несколько насосов'!A7</f>
        <v>95.379689</v>
      </c>
    </row>
    <row r="8" spans="1:2" ht="15">
      <c r="A8" s="15">
        <f>Уравнение!G3</f>
        <v>942</v>
      </c>
      <c r="B8" s="15">
        <f>Уравнение!$N$2*Уравнение!$H$1*Уравнение!$H$1+Уравнение!$N$3*Уравнение!$H$1*'Несколько насосов'!A8+Уравнение!$N$4*'Несколько насосов'!A8*'Несколько насосов'!A8</f>
        <v>81.73684100000001</v>
      </c>
    </row>
    <row r="9" spans="1:2" ht="15">
      <c r="A9" s="15">
        <f>Уравнение!H3</f>
        <v>1109</v>
      </c>
      <c r="B9" s="15">
        <f>Уравнение!$N$2*Уравнение!$H$1*Уравнение!$H$1+Уравнение!$N$3*Уравнение!$H$1*'Несколько насосов'!A9+Уравнение!$N$4*'Несколько насосов'!A9*'Несколько насосов'!A9</f>
        <v>69.46250800000001</v>
      </c>
    </row>
    <row r="10" spans="1:2" ht="15">
      <c r="A10" s="15">
        <f>Уравнение!I3</f>
        <v>1168</v>
      </c>
      <c r="B10" s="15">
        <f>Уравнение!$N$2*Уравнение!$H$1*Уравнение!$H$1+Уравнение!$N$3*Уравнение!$H$1*'Несколько насосов'!A10+Уравнение!$N$4*'Несколько насосов'!A10*'Несколько насосов'!A10</f>
        <v>64.499369</v>
      </c>
    </row>
    <row r="11" spans="1:2" ht="15">
      <c r="A11" s="15">
        <f>Уравнение!J3</f>
        <v>1246</v>
      </c>
      <c r="B11" s="15">
        <f>Уравнение!$N$2*Уравнение!$H$1*Уравнение!$H$1+Уравнение!$N$3*Уравнение!$H$1*'Несколько насосов'!A11+Уравнение!$N$4*'Несколько насосов'!A11*'Несколько насосов'!A11</f>
        <v>57.43568900000001</v>
      </c>
    </row>
    <row r="12" spans="1:2" ht="15">
      <c r="A12" s="15">
        <f>Уравнение!K3</f>
        <v>1334</v>
      </c>
      <c r="B12" s="15">
        <f>Уравнение!$N$2*Уравнение!$H$1*Уравнение!$H$1+Уравнение!$N$3*Уравнение!$H$1*'Несколько насосов'!A12+Уравнение!$N$4*'Несколько насосов'!A12*'Несколько насосов'!A12</f>
        <v>48.779833000000025</v>
      </c>
    </row>
    <row r="13" spans="1:2" ht="15">
      <c r="A13" s="15"/>
      <c r="B13" s="15"/>
    </row>
    <row r="14" ht="15"/>
    <row r="15" ht="15"/>
    <row r="16" spans="1:5" ht="15">
      <c r="A16">
        <f>IF($E$3&gt;1,A4*2,0)</f>
        <v>0</v>
      </c>
      <c r="B16" s="15">
        <f aca="true" t="shared" si="0" ref="B16:B25">B4</f>
        <v>101.873033</v>
      </c>
      <c r="D16">
        <v>2</v>
      </c>
      <c r="E16" t="s">
        <v>16</v>
      </c>
    </row>
    <row r="17" spans="1:2" ht="15">
      <c r="A17">
        <f>IF($E$3&gt;1,A5*2,0)</f>
        <v>252</v>
      </c>
      <c r="B17" s="15">
        <f t="shared" si="0"/>
        <v>104.012009</v>
      </c>
    </row>
    <row r="18" spans="1:2" ht="15">
      <c r="A18">
        <f aca="true" t="shared" si="1" ref="A18:A25">IF($E$3&gt;1,A6*2,0)</f>
        <v>632</v>
      </c>
      <c r="B18" s="15">
        <f t="shared" si="0"/>
        <v>104.415569</v>
      </c>
    </row>
    <row r="19" spans="1:9" ht="15">
      <c r="A19">
        <f t="shared" si="1"/>
        <v>1376</v>
      </c>
      <c r="B19" s="15">
        <f t="shared" si="0"/>
        <v>95.379689</v>
      </c>
      <c r="I19" t="s">
        <v>18</v>
      </c>
    </row>
    <row r="20" spans="1:11" ht="15">
      <c r="A20">
        <f t="shared" si="1"/>
        <v>1884</v>
      </c>
      <c r="B20" s="15">
        <f t="shared" si="0"/>
        <v>81.73684100000001</v>
      </c>
      <c r="F20">
        <f>IF(I20&gt;$B$4,"",H20)</f>
        <v>0</v>
      </c>
      <c r="G20">
        <f aca="true" t="shared" si="2" ref="G20:G29">IF(I20&lt;$B$4,I20,0)</f>
        <v>79</v>
      </c>
      <c r="H20">
        <f aca="true" t="shared" si="3" ref="H20:H29">IF($E$3&gt;5,A4*6,IF($E$3&gt;4,A4*5,IF($E$3&gt;3,A4*4,IF($E$3&gt;2,A4*3,IF($E$3&gt;1,A4*2,A4)))))</f>
        <v>0</v>
      </c>
      <c r="I20">
        <f>H20*H20*Уравнение!$E$9+Уравнение!$B$9</f>
        <v>79</v>
      </c>
      <c r="K20" t="s">
        <v>0</v>
      </c>
    </row>
    <row r="21" spans="1:9" ht="15">
      <c r="A21">
        <f t="shared" si="1"/>
        <v>2218</v>
      </c>
      <c r="B21" s="15">
        <f t="shared" si="0"/>
        <v>69.46250800000001</v>
      </c>
      <c r="F21">
        <f>IF(I21&gt;$B$4,0,H21)</f>
        <v>378</v>
      </c>
      <c r="G21">
        <f t="shared" si="2"/>
        <v>79.25147584</v>
      </c>
      <c r="H21">
        <f t="shared" si="3"/>
        <v>378</v>
      </c>
      <c r="I21">
        <f>H21*H21*Уравнение!$E$9+Уравнение!$B$9</f>
        <v>79.25147584</v>
      </c>
    </row>
    <row r="22" spans="1:9" ht="15">
      <c r="A22">
        <f t="shared" si="1"/>
        <v>2336</v>
      </c>
      <c r="B22" s="15">
        <f t="shared" si="0"/>
        <v>64.499369</v>
      </c>
      <c r="F22">
        <f aca="true" t="shared" si="4" ref="F22:F28">IF(I22&gt;$B$4,0,H22)</f>
        <v>948</v>
      </c>
      <c r="G22">
        <f t="shared" si="2"/>
        <v>80.58171904</v>
      </c>
      <c r="H22">
        <f t="shared" si="3"/>
        <v>948</v>
      </c>
      <c r="I22">
        <f>H22*H22*Уравнение!$E$9+Уравнение!$B$9</f>
        <v>80.58171904</v>
      </c>
    </row>
    <row r="23" spans="1:9" ht="15">
      <c r="A23">
        <f t="shared" si="1"/>
        <v>2492</v>
      </c>
      <c r="B23" s="15">
        <f t="shared" si="0"/>
        <v>57.43568900000001</v>
      </c>
      <c r="F23">
        <f t="shared" si="4"/>
        <v>2064</v>
      </c>
      <c r="G23">
        <f t="shared" si="2"/>
        <v>86.49776896</v>
      </c>
      <c r="H23">
        <f t="shared" si="3"/>
        <v>2064</v>
      </c>
      <c r="I23">
        <f>H23*H23*Уравнение!$E$9+Уравнение!$B$9</f>
        <v>86.49776896</v>
      </c>
    </row>
    <row r="24" spans="1:9" ht="15">
      <c r="A24">
        <f t="shared" si="1"/>
        <v>2668</v>
      </c>
      <c r="B24" s="15">
        <f t="shared" si="0"/>
        <v>48.779833000000025</v>
      </c>
      <c r="F24">
        <f t="shared" si="4"/>
        <v>2826</v>
      </c>
      <c r="G24">
        <f t="shared" si="2"/>
        <v>93.05584576</v>
      </c>
      <c r="H24">
        <f t="shared" si="3"/>
        <v>2826</v>
      </c>
      <c r="I24">
        <f>H24*H24*Уравнение!$E$9+Уравнение!$B$9</f>
        <v>93.05584576</v>
      </c>
    </row>
    <row r="25" spans="1:9" ht="15">
      <c r="B25" s="15"/>
      <c r="F25">
        <f t="shared" si="4"/>
        <v>3327</v>
      </c>
      <c r="G25">
        <f t="shared" si="2"/>
        <v>98.48131504</v>
      </c>
      <c r="H25">
        <f t="shared" si="3"/>
        <v>3327</v>
      </c>
      <c r="I25">
        <f>H25*H25*Уравнение!$E$9+Уравнение!$B$9</f>
        <v>98.48131504</v>
      </c>
    </row>
    <row r="26" spans="1:9" ht="15">
      <c r="F26">
        <f t="shared" si="4"/>
        <v>3504</v>
      </c>
      <c r="G26">
        <f t="shared" si="2"/>
        <v>100.60930816</v>
      </c>
      <c r="H26">
        <f t="shared" si="3"/>
        <v>3504</v>
      </c>
      <c r="I26">
        <f>H26*H26*Уравнение!$E$9+Уравнение!$B$9</f>
        <v>100.60930816</v>
      </c>
    </row>
    <row r="27" spans="1:9" ht="15">
      <c r="F27">
        <f t="shared" si="4"/>
        <v>0</v>
      </c>
      <c r="G27">
        <f t="shared" si="2"/>
        <v>0</v>
      </c>
      <c r="H27">
        <f t="shared" si="3"/>
        <v>3738</v>
      </c>
      <c r="I27">
        <f>H27*H27*Уравнение!$E$9+Уравнение!$B$9</f>
        <v>103.59185344</v>
      </c>
    </row>
    <row r="28" spans="1:9" ht="15">
      <c r="A28">
        <f>IF($E$3&gt;2,A4*3,0)</f>
        <v>0</v>
      </c>
      <c r="B28" s="15">
        <f aca="true" t="shared" si="5" ref="B28:B37">B16</f>
        <v>101.873033</v>
      </c>
      <c r="D28">
        <v>3</v>
      </c>
      <c r="E28" t="s">
        <v>16</v>
      </c>
      <c r="F28">
        <f t="shared" si="4"/>
        <v>0</v>
      </c>
      <c r="G28">
        <f t="shared" si="2"/>
        <v>0</v>
      </c>
      <c r="H28">
        <f t="shared" si="3"/>
        <v>4002</v>
      </c>
      <c r="I28">
        <f>H28*H28*Уравнение!$E$9+Уравнение!$B$9</f>
        <v>107.18816704</v>
      </c>
    </row>
    <row r="29" spans="1:6" ht="15">
      <c r="A29">
        <f aca="true" t="shared" si="6" ref="A29:A37">IF($E$3&gt;2,A5*3,0)</f>
        <v>378</v>
      </c>
      <c r="B29" s="15">
        <f t="shared" si="5"/>
        <v>104.012009</v>
      </c>
    </row>
    <row r="30" spans="1:2" ht="15">
      <c r="A30">
        <f t="shared" si="6"/>
        <v>948</v>
      </c>
      <c r="B30" s="15">
        <f t="shared" si="5"/>
        <v>104.415569</v>
      </c>
    </row>
    <row r="31" spans="1:2" ht="15">
      <c r="A31">
        <f t="shared" si="6"/>
        <v>2064</v>
      </c>
      <c r="B31" s="15">
        <f t="shared" si="5"/>
        <v>95.379689</v>
      </c>
    </row>
    <row r="32" spans="1:2" ht="15">
      <c r="A32">
        <f t="shared" si="6"/>
        <v>2826</v>
      </c>
      <c r="B32" s="15">
        <f t="shared" si="5"/>
        <v>81.73684100000001</v>
      </c>
    </row>
    <row r="33" spans="1:2" ht="15">
      <c r="A33">
        <f t="shared" si="6"/>
        <v>3327</v>
      </c>
      <c r="B33" s="15">
        <f t="shared" si="5"/>
        <v>69.46250800000001</v>
      </c>
    </row>
    <row r="34" spans="1:2" ht="15">
      <c r="A34">
        <f t="shared" si="6"/>
        <v>3504</v>
      </c>
      <c r="B34" s="15">
        <f t="shared" si="5"/>
        <v>64.499369</v>
      </c>
    </row>
    <row r="35" spans="1:2" ht="15">
      <c r="A35">
        <f t="shared" si="6"/>
        <v>3738</v>
      </c>
      <c r="B35" s="15">
        <f t="shared" si="5"/>
        <v>57.43568900000001</v>
      </c>
    </row>
    <row r="36" spans="1:2" ht="15">
      <c r="A36">
        <f t="shared" si="6"/>
        <v>4002</v>
      </c>
      <c r="B36" s="15">
        <f t="shared" si="5"/>
        <v>48.779833000000025</v>
      </c>
    </row>
    <row r="37" spans="1:2" ht="15">
      <c r="B37" s="15"/>
    </row>
    <row r="38" ht="15"/>
    <row r="39" ht="15"/>
    <row r="40" spans="1:5" ht="15">
      <c r="A40">
        <f>IF($E$3&gt;3,A4*4,0)</f>
        <v>0</v>
      </c>
      <c r="B40" s="15">
        <f aca="true" t="shared" si="7" ref="B40:B49">B28</f>
        <v>101.873033</v>
      </c>
      <c r="D40">
        <v>4</v>
      </c>
      <c r="E40" t="s">
        <v>16</v>
      </c>
    </row>
    <row r="41" spans="1:2" ht="15">
      <c r="A41">
        <f aca="true" t="shared" si="8" ref="A41:A49">IF($E$3&gt;3,A5*4,0)</f>
        <v>0</v>
      </c>
      <c r="B41" s="15">
        <f t="shared" si="7"/>
        <v>104.012009</v>
      </c>
    </row>
    <row r="42" spans="1:2" ht="15">
      <c r="A42">
        <f t="shared" si="8"/>
        <v>0</v>
      </c>
      <c r="B42" s="15">
        <f t="shared" si="7"/>
        <v>104.415569</v>
      </c>
    </row>
    <row r="43" spans="1:2" ht="15">
      <c r="A43">
        <f t="shared" si="8"/>
        <v>0</v>
      </c>
      <c r="B43" s="15">
        <f t="shared" si="7"/>
        <v>95.379689</v>
      </c>
    </row>
    <row r="44" spans="1:2" ht="15">
      <c r="A44">
        <f t="shared" si="8"/>
        <v>0</v>
      </c>
      <c r="B44" s="15">
        <f t="shared" si="7"/>
        <v>81.73684100000001</v>
      </c>
    </row>
    <row r="45" spans="1:2" ht="15">
      <c r="A45">
        <f t="shared" si="8"/>
        <v>0</v>
      </c>
      <c r="B45" s="15">
        <f t="shared" si="7"/>
        <v>69.46250800000001</v>
      </c>
    </row>
    <row r="46" spans="1:2" ht="15">
      <c r="A46">
        <f t="shared" si="8"/>
        <v>0</v>
      </c>
      <c r="B46" s="15">
        <f t="shared" si="7"/>
        <v>64.499369</v>
      </c>
    </row>
    <row r="47" spans="1:2" ht="15">
      <c r="A47">
        <f t="shared" si="8"/>
        <v>0</v>
      </c>
      <c r="B47" s="15">
        <f t="shared" si="7"/>
        <v>57.43568900000001</v>
      </c>
    </row>
    <row r="48" spans="1:2" ht="15">
      <c r="A48">
        <f t="shared" si="8"/>
        <v>0</v>
      </c>
      <c r="B48" s="15">
        <f t="shared" si="7"/>
        <v>48.779833000000025</v>
      </c>
    </row>
    <row r="49" spans="1:2" ht="15">
      <c r="B49" s="15"/>
    </row>
    <row r="50" ht="15"/>
    <row r="51" ht="15"/>
    <row r="52" spans="1:5" ht="15">
      <c r="A52">
        <f>IF($E$3&gt;4,A4*5,0)</f>
        <v>0</v>
      </c>
      <c r="B52" s="15">
        <f aca="true" t="shared" si="9" ref="B52:B61">B40</f>
        <v>101.873033</v>
      </c>
      <c r="D52">
        <v>5</v>
      </c>
      <c r="E52" t="s">
        <v>17</v>
      </c>
    </row>
    <row r="53" spans="1:2" ht="15">
      <c r="A53">
        <f aca="true" t="shared" si="10" ref="A53:A61">IF($E$3&gt;4,A5*5,0)</f>
        <v>0</v>
      </c>
      <c r="B53" s="15">
        <f t="shared" si="9"/>
        <v>104.012009</v>
      </c>
    </row>
    <row r="54" spans="1:2" ht="15">
      <c r="A54">
        <f t="shared" si="10"/>
        <v>0</v>
      </c>
      <c r="B54" s="15">
        <f t="shared" si="9"/>
        <v>104.415569</v>
      </c>
    </row>
    <row r="55" spans="1:2" ht="15">
      <c r="A55">
        <f t="shared" si="10"/>
        <v>0</v>
      </c>
      <c r="B55" s="15">
        <f t="shared" si="9"/>
        <v>95.379689</v>
      </c>
    </row>
    <row r="56" spans="1:2" ht="15">
      <c r="A56">
        <f t="shared" si="10"/>
        <v>0</v>
      </c>
      <c r="B56" s="15">
        <f t="shared" si="9"/>
        <v>81.73684100000001</v>
      </c>
    </row>
    <row r="57" spans="1:2" ht="15">
      <c r="A57">
        <f t="shared" si="10"/>
        <v>0</v>
      </c>
      <c r="B57" s="15">
        <f t="shared" si="9"/>
        <v>69.46250800000001</v>
      </c>
    </row>
    <row r="58" spans="1:2" ht="15">
      <c r="A58">
        <f t="shared" si="10"/>
        <v>0</v>
      </c>
      <c r="B58" s="15">
        <f t="shared" si="9"/>
        <v>64.499369</v>
      </c>
    </row>
    <row r="59" spans="1:2" ht="15">
      <c r="A59">
        <f t="shared" si="10"/>
        <v>0</v>
      </c>
      <c r="B59" s="15">
        <f t="shared" si="9"/>
        <v>57.43568900000001</v>
      </c>
    </row>
    <row r="60" spans="1:2" ht="15">
      <c r="A60">
        <f t="shared" si="10"/>
        <v>0</v>
      </c>
      <c r="B60" s="15">
        <f t="shared" si="9"/>
        <v>48.779833000000025</v>
      </c>
    </row>
    <row r="61" spans="1:2" ht="15">
      <c r="B61" s="15"/>
    </row>
    <row r="62" ht="15"/>
    <row r="63" ht="15"/>
    <row r="64" spans="1:5" ht="15">
      <c r="A64">
        <f>IF($E$3&gt;5,A4*6,0)</f>
        <v>0</v>
      </c>
      <c r="B64" s="15">
        <f aca="true" t="shared" si="11" ref="B64:B73">B52</f>
        <v>101.873033</v>
      </c>
      <c r="D64">
        <v>6</v>
      </c>
      <c r="E64" t="s">
        <v>17</v>
      </c>
    </row>
    <row r="65" spans="1:2" ht="15">
      <c r="A65">
        <f aca="true" t="shared" si="12" ref="A65:A73">IF($E$3&gt;5,A5*6,0)</f>
        <v>0</v>
      </c>
      <c r="B65" s="15">
        <f t="shared" si="11"/>
        <v>104.012009</v>
      </c>
    </row>
    <row r="66" spans="1:2" ht="15">
      <c r="A66">
        <f t="shared" si="12"/>
        <v>0</v>
      </c>
      <c r="B66" s="15">
        <f t="shared" si="11"/>
        <v>104.415569</v>
      </c>
    </row>
    <row r="67" spans="1:2" ht="15">
      <c r="A67">
        <f t="shared" si="12"/>
        <v>0</v>
      </c>
      <c r="B67" s="15">
        <f t="shared" si="11"/>
        <v>95.379689</v>
      </c>
    </row>
    <row r="68" spans="1:2" ht="15">
      <c r="A68">
        <f t="shared" si="12"/>
        <v>0</v>
      </c>
      <c r="B68" s="15">
        <f t="shared" si="11"/>
        <v>81.73684100000001</v>
      </c>
    </row>
    <row r="69" spans="1:2" ht="15">
      <c r="A69">
        <f t="shared" si="12"/>
        <v>0</v>
      </c>
      <c r="B69" s="15">
        <f t="shared" si="11"/>
        <v>69.46250800000001</v>
      </c>
    </row>
    <row r="70" spans="1:2" ht="15">
      <c r="A70">
        <f t="shared" si="12"/>
        <v>0</v>
      </c>
      <c r="B70" s="15">
        <f t="shared" si="11"/>
        <v>64.499369</v>
      </c>
    </row>
    <row r="71" spans="1:2" ht="15">
      <c r="A71">
        <f t="shared" si="12"/>
        <v>0</v>
      </c>
      <c r="B71" s="15">
        <f t="shared" si="11"/>
        <v>57.43568900000001</v>
      </c>
    </row>
    <row r="72" spans="1:2" ht="15">
      <c r="A72">
        <f t="shared" si="12"/>
        <v>0</v>
      </c>
      <c r="B72" s="15">
        <f t="shared" si="11"/>
        <v>48.779833000000025</v>
      </c>
    </row>
    <row r="73" spans="1:2" ht="15">
      <c r="B73" s="15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arkadiy.stern</dc:creator>
  <cp:keywords/>
  <dc:description/>
  <cp:lastModifiedBy>arkadiy.stern</cp:lastModifiedBy>
  <cp:lastPrinted>2008-10-01T06:47:00Z</cp:lastPrinted>
  <dcterms:created xsi:type="dcterms:W3CDTF">2008-09-30T10:05:55Z</dcterms:created>
  <dcterms:modified xsi:type="dcterms:W3CDTF">2009-04-24T11:27:56Z</dcterms:modified>
  <cp:category/>
  <cp:version/>
  <cp:contentType/>
  <cp:contentStatus/>
</cp:coreProperties>
</file>