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395" windowHeight="6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<sst xmlns="http://schemas.openxmlformats.org/spreadsheetml/2006/main" count="34" uniqueCount="25">
  <si>
    <t>степень</t>
  </si>
  <si>
    <t>превыш.расхода</t>
  </si>
  <si>
    <t>т/ч</t>
  </si>
  <si>
    <t>°С</t>
  </si>
  <si>
    <t>Гкал/ч</t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</si>
  <si>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нв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</si>
  <si>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вв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</si>
  <si>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>1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</si>
  <si>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perscript"/>
        <sz val="14"/>
        <rFont val="Times New Roman"/>
        <family val="1"/>
      </rPr>
      <t>р</t>
    </r>
    <r>
      <rPr>
        <i/>
        <vertAlign val="subscript"/>
        <sz val="14"/>
        <rFont val="Times New Roman"/>
        <family val="1"/>
      </rPr>
      <t xml:space="preserve">2 </t>
    </r>
    <r>
      <rPr>
        <i/>
        <sz val="14"/>
        <rFont val="Times New Roman"/>
        <family val="1"/>
      </rPr>
      <t>,°C</t>
    </r>
  </si>
  <si>
    <r>
      <t>t</t>
    </r>
    <r>
      <rPr>
        <i/>
        <vertAlign val="subscript"/>
        <sz val="14"/>
        <rFont val="Times New Roman"/>
        <family val="1"/>
      </rPr>
      <t>о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</si>
  <si>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bscript"/>
        <sz val="14"/>
        <rFont val="Times New Roman"/>
        <family val="1"/>
      </rPr>
      <t>нв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</si>
  <si>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bscript"/>
        <sz val="14"/>
        <rFont val="Times New Roman"/>
        <family val="1"/>
      </rPr>
      <t>1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</si>
  <si>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bscript"/>
        <sz val="14"/>
        <rFont val="Times New Roman"/>
        <family val="1"/>
      </rPr>
      <t>ср</t>
    </r>
    <r>
      <rPr>
        <i/>
        <sz val="14"/>
        <rFont val="Times New Roman"/>
        <family val="1"/>
      </rPr>
      <t xml:space="preserve"> ,°C</t>
    </r>
  </si>
  <si>
    <r>
      <t>t</t>
    </r>
    <r>
      <rPr>
        <i/>
        <vertAlign val="sub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,°C</t>
    </r>
  </si>
  <si>
    <r>
      <t>Q</t>
    </r>
    <r>
      <rPr>
        <i/>
        <vertAlign val="superscript"/>
        <sz val="14"/>
        <rFont val="Times New Roman"/>
        <family val="1"/>
      </rPr>
      <t>р</t>
    </r>
    <r>
      <rPr>
        <i/>
        <sz val="14"/>
        <rFont val="Times New Roman"/>
        <family val="1"/>
      </rPr>
      <t>, Гкал/ч</t>
    </r>
  </si>
  <si>
    <t>Q , Гкал/ч</t>
  </si>
  <si>
    <t>Числа вводить только в жёлтых ячейках !</t>
  </si>
  <si>
    <r>
      <t>Q</t>
    </r>
    <r>
      <rPr>
        <i/>
        <vertAlign val="subscript"/>
        <sz val="14"/>
        <rFont val="Times New Roman"/>
        <family val="1"/>
      </rPr>
      <t>относит</t>
    </r>
  </si>
  <si>
    <t>число котлов</t>
  </si>
  <si>
    <r>
      <t>t</t>
    </r>
    <r>
      <rPr>
        <i/>
        <vertAlign val="subscript"/>
        <sz val="14"/>
        <rFont val="Times New Roman"/>
        <family val="1"/>
      </rPr>
      <t>вых max</t>
    </r>
    <r>
      <rPr>
        <i/>
        <sz val="14"/>
        <rFont val="Times New Roman"/>
        <family val="1"/>
      </rPr>
      <t xml:space="preserve"> ,°C</t>
    </r>
  </si>
  <si>
    <t>установл.</t>
  </si>
  <si>
    <t>в работе</t>
  </si>
  <si>
    <r>
      <t>t</t>
    </r>
    <r>
      <rPr>
        <i/>
        <vertAlign val="subscript"/>
        <sz val="14"/>
        <rFont val="Times New Roman"/>
        <family val="1"/>
      </rPr>
      <t>вх min</t>
    </r>
    <r>
      <rPr>
        <i/>
        <sz val="14"/>
        <rFont val="Times New Roman"/>
        <family val="1"/>
      </rPr>
      <t xml:space="preserve"> ,°C</t>
    </r>
  </si>
  <si>
    <r>
      <t>Q</t>
    </r>
    <r>
      <rPr>
        <i/>
        <vertAlign val="subscript"/>
        <sz val="14"/>
        <rFont val="Times New Roman"/>
        <family val="1"/>
      </rPr>
      <t>котла max</t>
    </r>
    <r>
      <rPr>
        <i/>
        <sz val="14"/>
        <rFont val="Times New Roman"/>
        <family val="1"/>
      </rPr>
      <t>Гкал/ч</t>
    </r>
  </si>
  <si>
    <r>
      <t>G</t>
    </r>
    <r>
      <rPr>
        <i/>
        <vertAlign val="subscript"/>
        <sz val="14"/>
        <rFont val="Times New Roman"/>
        <family val="1"/>
      </rPr>
      <t xml:space="preserve">котла </t>
    </r>
    <r>
      <rPr>
        <i/>
        <sz val="14"/>
        <rFont val="Times New Roman"/>
        <family val="1"/>
      </rPr>
      <t>, т/ч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</si>
</sst>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11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vertAlign val="superscript"/>
      <sz val="14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sz val="18"/>
      <color indexed="17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left"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3</xdr:row>
      <xdr:rowOff>95250</xdr:rowOff>
    </xdr:from>
    <xdr:ext cx="114300" cy="2105025"/>
    <xdr:grpSp>
      <xdr:nvGrpSpPr>
        <xdr:cNvPr id="1" name="Group 30"/>
        <xdr:cNvGrpSpPr>
          <a:grpSpLocks/>
        </xdr:cNvGrpSpPr>
      </xdr:nvGrpSpPr>
      <xdr:grpSpPr>
        <a:xfrm>
          <a:off x="6276975" y="790575"/>
          <a:ext cx="114300" cy="2105025"/>
          <a:chOff x="328" y="385"/>
          <a:chExt cx="12" cy="223"/>
        </a:xfrm>
        <a:solidFill>
          <a:srgbClr val="FFFFFF"/>
        </a:solidFill>
      </xdr:grpSpPr>
      <xdr:sp>
        <xdr:nvSpPr>
          <xdr:cNvPr id="2" name="Oval 28"/>
          <xdr:cNvSpPr>
            <a:spLocks/>
          </xdr:cNvSpPr>
        </xdr:nvSpPr>
        <xdr:spPr>
          <a:xfrm>
            <a:off x="328" y="385"/>
            <a:ext cx="12" cy="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Oval 29"/>
          <xdr:cNvSpPr>
            <a:spLocks/>
          </xdr:cNvSpPr>
        </xdr:nvSpPr>
        <xdr:spPr>
          <a:xfrm>
            <a:off x="328" y="600"/>
            <a:ext cx="12" cy="8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328" y="389"/>
            <a:ext cx="12" cy="2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  <xdr:oneCellAnchor>
    <xdr:from>
      <xdr:col>7</xdr:col>
      <xdr:colOff>104775</xdr:colOff>
      <xdr:row>9</xdr:row>
      <xdr:rowOff>38100</xdr:rowOff>
    </xdr:from>
    <xdr:ext cx="514350" cy="504825"/>
    <xdr:grpSp>
      <xdr:nvGrpSpPr>
        <xdr:cNvPr id="5" name="Group 8"/>
        <xdr:cNvGrpSpPr>
          <a:grpSpLocks/>
        </xdr:cNvGrpSpPr>
      </xdr:nvGrpSpPr>
      <xdr:grpSpPr>
        <a:xfrm rot="10800000">
          <a:off x="5334000" y="2305050"/>
          <a:ext cx="514350" cy="504825"/>
          <a:chOff x="537" y="194"/>
          <a:chExt cx="51" cy="53"/>
        </a:xfrm>
        <a:solidFill>
          <a:srgbClr val="FFFFFF"/>
        </a:solidFill>
      </xdr:grpSpPr>
      <xdr:sp>
        <xdr:nvSpPr>
          <xdr:cNvPr id="6" name="Oval 9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  <xdr:oneCellAnchor>
    <xdr:from>
      <xdr:col>10</xdr:col>
      <xdr:colOff>342900</xdr:colOff>
      <xdr:row>9</xdr:row>
      <xdr:rowOff>123825</xdr:rowOff>
    </xdr:from>
    <xdr:ext cx="371475" cy="752475"/>
    <xdr:grpSp>
      <xdr:nvGrpSpPr>
        <xdr:cNvPr id="8" name="Group 19"/>
        <xdr:cNvGrpSpPr>
          <a:grpSpLocks/>
        </xdr:cNvGrpSpPr>
      </xdr:nvGrpSpPr>
      <xdr:grpSpPr>
        <a:xfrm rot="10800000">
          <a:off x="7200900" y="2390775"/>
          <a:ext cx="371475" cy="752475"/>
          <a:chOff x="556" y="258"/>
          <a:chExt cx="39" cy="81"/>
        </a:xfrm>
        <a:solidFill>
          <a:srgbClr val="FFFFFF"/>
        </a:solidFill>
      </xdr:grpSpPr>
      <xdr:sp>
        <xdr:nvSpPr>
          <xdr:cNvPr id="9" name="Line 12"/>
          <xdr:cNvSpPr>
            <a:spLocks/>
          </xdr:cNvSpPr>
        </xdr:nvSpPr>
        <xdr:spPr>
          <a:xfrm rot="5400000">
            <a:off x="563" y="307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0" name="Oval 13"/>
          <xdr:cNvSpPr>
            <a:spLocks/>
          </xdr:cNvSpPr>
        </xdr:nvSpPr>
        <xdr:spPr>
          <a:xfrm rot="5400000">
            <a:off x="556" y="258"/>
            <a:ext cx="39" cy="3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/>
              <a:t>М</a:t>
            </a:r>
          </a:p>
        </xdr:txBody>
      </xdr:sp>
      <xdr:grpSp>
        <xdr:nvGrpSpPr>
          <xdr:cNvPr id="11" name="Group 14"/>
          <xdr:cNvGrpSpPr>
            <a:grpSpLocks/>
          </xdr:cNvGrpSpPr>
        </xdr:nvGrpSpPr>
        <xdr:grpSpPr>
          <a:xfrm>
            <a:off x="558" y="311"/>
            <a:ext cx="35" cy="28"/>
            <a:chOff x="587" y="308"/>
            <a:chExt cx="35" cy="28"/>
          </a:xfrm>
          <a:solidFill>
            <a:srgbClr val="FFFFFF"/>
          </a:solidFill>
        </xdr:grpSpPr>
        <xdr:sp>
          <xdr:nvSpPr>
            <xdr:cNvPr id="12" name="AutoShape 15"/>
            <xdr:cNvSpPr>
              <a:spLocks/>
            </xdr:cNvSpPr>
          </xdr:nvSpPr>
          <xdr:spPr>
            <a:xfrm>
              <a:off x="595" y="319"/>
              <a:ext cx="20" cy="17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" name="AutoShape 16"/>
            <xdr:cNvSpPr>
              <a:spLocks/>
            </xdr:cNvSpPr>
          </xdr:nvSpPr>
          <xdr:spPr>
            <a:xfrm rot="5400000">
              <a:off x="587" y="309"/>
              <a:ext cx="20" cy="1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4" name="AutoShape 17"/>
            <xdr:cNvSpPr>
              <a:spLocks/>
            </xdr:cNvSpPr>
          </xdr:nvSpPr>
          <xdr:spPr>
            <a:xfrm rot="16200000">
              <a:off x="605" y="308"/>
              <a:ext cx="17" cy="20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oneCellAnchor>
  <xdr:oneCellAnchor>
    <xdr:from>
      <xdr:col>14</xdr:col>
      <xdr:colOff>266700</xdr:colOff>
      <xdr:row>3</xdr:row>
      <xdr:rowOff>190500</xdr:rowOff>
    </xdr:from>
    <xdr:ext cx="190500" cy="209550"/>
    <xdr:sp>
      <xdr:nvSpPr>
        <xdr:cNvPr id="15" name="AutoShape 21"/>
        <xdr:cNvSpPr>
          <a:spLocks/>
        </xdr:cNvSpPr>
      </xdr:nvSpPr>
      <xdr:spPr>
        <a:xfrm rot="5400000">
          <a:off x="9086850" y="885825"/>
          <a:ext cx="190500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276225</xdr:colOff>
      <xdr:row>9</xdr:row>
      <xdr:rowOff>180975</xdr:rowOff>
    </xdr:from>
    <xdr:ext cx="190500" cy="209550"/>
    <xdr:sp>
      <xdr:nvSpPr>
        <xdr:cNvPr id="16" name="AutoShape 22"/>
        <xdr:cNvSpPr>
          <a:spLocks/>
        </xdr:cNvSpPr>
      </xdr:nvSpPr>
      <xdr:spPr>
        <a:xfrm rot="16200000">
          <a:off x="9096375" y="2447925"/>
          <a:ext cx="190500" cy="20955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323850</xdr:colOff>
      <xdr:row>9</xdr:row>
      <xdr:rowOff>38100</xdr:rowOff>
    </xdr:from>
    <xdr:ext cx="514350" cy="504825"/>
    <xdr:grpSp>
      <xdr:nvGrpSpPr>
        <xdr:cNvPr id="17" name="Group 23"/>
        <xdr:cNvGrpSpPr>
          <a:grpSpLocks/>
        </xdr:cNvGrpSpPr>
      </xdr:nvGrpSpPr>
      <xdr:grpSpPr>
        <a:xfrm rot="10800000">
          <a:off x="8315325" y="2305050"/>
          <a:ext cx="514350" cy="504825"/>
          <a:chOff x="537" y="194"/>
          <a:chExt cx="51" cy="53"/>
        </a:xfrm>
        <a:solidFill>
          <a:srgbClr val="FFFFFF"/>
        </a:solidFill>
      </xdr:grpSpPr>
      <xdr:sp>
        <xdr:nvSpPr>
          <xdr:cNvPr id="18" name="Oval 24"/>
          <xdr:cNvSpPr>
            <a:spLocks/>
          </xdr:cNvSpPr>
        </xdr:nvSpPr>
        <xdr:spPr>
          <a:xfrm rot="21600000">
            <a:off x="537" y="194"/>
            <a:ext cx="51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AutoShape 25"/>
          <xdr:cNvSpPr>
            <a:spLocks/>
          </xdr:cNvSpPr>
        </xdr:nvSpPr>
        <xdr:spPr>
          <a:xfrm rot="27000000">
            <a:off x="566" y="210"/>
            <a:ext cx="20" cy="19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SheetLayoutView="100" workbookViewId="0" topLeftCell="A1">
      <selection activeCell="B6" sqref="B6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.28125" style="0" customWidth="1"/>
    <col min="4" max="4" width="20.28125" style="0" customWidth="1"/>
    <col min="5" max="5" width="10.57421875" style="0" customWidth="1"/>
    <col min="6" max="6" width="6.7109375" style="0" customWidth="1"/>
    <col min="7" max="7" width="8.140625" style="0" customWidth="1"/>
    <col min="8" max="8" width="8.7109375" style="0" customWidth="1"/>
    <col min="9" max="11" width="7.8515625" style="0" customWidth="1"/>
    <col min="13" max="13" width="4.8515625" style="0" customWidth="1"/>
    <col min="14" max="14" width="7.57421875" style="0" customWidth="1"/>
    <col min="15" max="16" width="6.7109375" style="0" customWidth="1"/>
    <col min="17" max="17" width="4.7109375" style="0" customWidth="1"/>
    <col min="18" max="16384" width="6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>
      <c r="A2" s="52" t="s">
        <v>16</v>
      </c>
      <c r="B2" s="53"/>
      <c r="C2" s="53"/>
      <c r="D2" s="53"/>
      <c r="E2" s="53"/>
      <c r="F2" s="53"/>
      <c r="G2" s="53"/>
      <c r="H2" s="1"/>
      <c r="I2" s="16"/>
      <c r="J2" s="16"/>
      <c r="K2" s="16"/>
      <c r="L2" s="8"/>
      <c r="M2" s="8"/>
      <c r="N2" s="8"/>
      <c r="O2" s="8"/>
      <c r="P2" s="1"/>
      <c r="Q2" s="1"/>
      <c r="R2" s="1"/>
    </row>
    <row r="3" spans="1:18" ht="18.75">
      <c r="A3" s="1"/>
      <c r="B3" s="16"/>
      <c r="C3" s="16"/>
      <c r="D3" s="16"/>
      <c r="E3" s="8"/>
      <c r="F3" s="8"/>
      <c r="G3" s="8"/>
      <c r="H3" s="8"/>
      <c r="I3" s="1"/>
      <c r="J3" s="1"/>
      <c r="K3" s="1"/>
      <c r="L3" s="8"/>
      <c r="M3" s="8"/>
      <c r="N3" s="8"/>
      <c r="O3" s="8"/>
      <c r="P3" s="1"/>
      <c r="Q3" s="1"/>
      <c r="R3" s="1"/>
    </row>
    <row r="4" spans="1:18" ht="20.25">
      <c r="A4" s="51" t="s">
        <v>23</v>
      </c>
      <c r="B4" s="4">
        <v>0.63</v>
      </c>
      <c r="C4" s="16"/>
      <c r="D4" s="10"/>
      <c r="F4" s="24">
        <f>ROUND((F10+G7/(0.001*H4)),1)</f>
        <v>68.4</v>
      </c>
      <c r="G4" s="25" t="s">
        <v>3</v>
      </c>
      <c r="H4" s="24">
        <f>ROUND((B8*F7),1)</f>
        <v>14</v>
      </c>
      <c r="I4" s="25" t="s">
        <v>2</v>
      </c>
      <c r="J4" s="45">
        <f>1-I5</f>
        <v>0.19499999999999995</v>
      </c>
      <c r="K4" s="49">
        <f>ROUND((H4*J4),1)</f>
        <v>2.7</v>
      </c>
      <c r="L4" s="24">
        <f>E18</f>
        <v>26.4</v>
      </c>
      <c r="M4" s="25" t="s">
        <v>3</v>
      </c>
      <c r="N4" s="24">
        <f>ROUND((G7/(0.001*(E18-E20))),1)</f>
        <v>83.6</v>
      </c>
      <c r="O4" s="25" t="s">
        <v>2</v>
      </c>
      <c r="Q4" s="1"/>
      <c r="R4" s="1"/>
    </row>
    <row r="5" spans="1:18" ht="21" thickBot="1">
      <c r="A5" s="6" t="s">
        <v>19</v>
      </c>
      <c r="B5" s="4">
        <v>115</v>
      </c>
      <c r="C5" s="8"/>
      <c r="D5" s="8"/>
      <c r="F5" s="26"/>
      <c r="G5" s="27"/>
      <c r="H5" s="27"/>
      <c r="I5" s="47">
        <f>ROUND(((F10*H4-E20*J10*N4)/(F4*H4)),3)</f>
        <v>0.805</v>
      </c>
      <c r="J5" s="50"/>
      <c r="K5" s="28"/>
      <c r="L5" s="27"/>
      <c r="M5" s="27"/>
      <c r="N5" s="27"/>
      <c r="O5" s="27"/>
      <c r="Q5" s="1"/>
      <c r="R5" s="1"/>
    </row>
    <row r="6" spans="1:18" ht="20.25">
      <c r="A6" s="6" t="s">
        <v>22</v>
      </c>
      <c r="B6" s="4">
        <v>60</v>
      </c>
      <c r="C6" s="8"/>
      <c r="D6" s="9"/>
      <c r="E6" s="54" t="s">
        <v>18</v>
      </c>
      <c r="F6" s="55"/>
      <c r="I6" s="29"/>
      <c r="J6" s="24"/>
      <c r="K6" s="30"/>
      <c r="L6" s="24"/>
      <c r="M6" s="24"/>
      <c r="N6" s="31"/>
      <c r="O6" s="24"/>
      <c r="Q6" s="1"/>
      <c r="R6" s="1"/>
    </row>
    <row r="7" spans="1:18" ht="18.75">
      <c r="A7" s="51" t="s">
        <v>18</v>
      </c>
      <c r="B7" s="60">
        <v>3</v>
      </c>
      <c r="C7" s="17"/>
      <c r="D7" s="45"/>
      <c r="E7" s="56" t="s">
        <v>21</v>
      </c>
      <c r="F7" s="58">
        <f>ROUNDUP((E17/B4),0)</f>
        <v>1</v>
      </c>
      <c r="G7" s="24">
        <f>E17</f>
        <v>0.117</v>
      </c>
      <c r="H7" s="25" t="s">
        <v>4</v>
      </c>
      <c r="I7" s="24"/>
      <c r="J7" s="24"/>
      <c r="K7" s="30"/>
      <c r="L7" s="24"/>
      <c r="M7" s="24"/>
      <c r="N7" s="31"/>
      <c r="O7" s="31"/>
      <c r="Q7" s="1"/>
      <c r="R7" s="1"/>
    </row>
    <row r="8" spans="1:18" ht="21" thickBot="1">
      <c r="A8" s="61" t="s">
        <v>24</v>
      </c>
      <c r="B8" s="62">
        <f>ROUND((B4/((B5-IF(B6&gt;B13,B6,B13))*0.001)),1)</f>
        <v>14</v>
      </c>
      <c r="C8" s="8"/>
      <c r="D8" s="9"/>
      <c r="E8" s="57" t="s">
        <v>20</v>
      </c>
      <c r="F8" s="59">
        <f>B7</f>
        <v>3</v>
      </c>
      <c r="G8" s="24"/>
      <c r="H8" s="32"/>
      <c r="I8" s="29"/>
      <c r="J8" s="23"/>
      <c r="K8" s="30"/>
      <c r="L8" s="24"/>
      <c r="M8" s="24"/>
      <c r="N8" s="33"/>
      <c r="O8" s="31"/>
      <c r="Q8" s="1"/>
      <c r="R8" s="1"/>
    </row>
    <row r="9" spans="1:18" ht="22.5">
      <c r="A9" s="6" t="s">
        <v>5</v>
      </c>
      <c r="B9" s="4">
        <v>-28</v>
      </c>
      <c r="C9" s="8"/>
      <c r="D9" s="9"/>
      <c r="F9" s="34"/>
      <c r="G9" s="24"/>
      <c r="H9" s="32"/>
      <c r="I9" s="29"/>
      <c r="J9" s="24"/>
      <c r="K9" s="44">
        <f>ROUND(((E18-(F4*I13*H4/N4))/L10),3)</f>
        <v>0.967</v>
      </c>
      <c r="L9" s="48">
        <f>ROUND((N4*K9),1)</f>
        <v>80.8</v>
      </c>
      <c r="M9" s="24"/>
      <c r="N9" s="31"/>
      <c r="O9" s="31"/>
      <c r="Q9" s="1"/>
      <c r="R9" s="1"/>
    </row>
    <row r="10" spans="1:18" ht="22.5">
      <c r="A10" s="6" t="s">
        <v>6</v>
      </c>
      <c r="B10" s="4">
        <v>18</v>
      </c>
      <c r="C10" s="8"/>
      <c r="D10" s="9"/>
      <c r="F10" s="40">
        <f>MAX(F13:F15)</f>
        <v>60</v>
      </c>
      <c r="G10" s="35" t="s">
        <v>3</v>
      </c>
      <c r="H10" s="36"/>
      <c r="I10" s="37"/>
      <c r="J10" s="46">
        <f>1-K9</f>
        <v>0.03300000000000003</v>
      </c>
      <c r="K10" s="38"/>
      <c r="L10" s="41">
        <f>E20</f>
        <v>25</v>
      </c>
      <c r="M10" s="35" t="s">
        <v>3</v>
      </c>
      <c r="N10" s="39"/>
      <c r="O10" s="39"/>
      <c r="Q10" s="1"/>
      <c r="R10" s="1"/>
    </row>
    <row r="11" spans="1:18" ht="22.5">
      <c r="A11" s="51" t="s">
        <v>14</v>
      </c>
      <c r="B11" s="4">
        <v>1.8</v>
      </c>
      <c r="C11" s="8"/>
      <c r="D11" s="9"/>
      <c r="F11" s="33"/>
      <c r="G11" s="33"/>
      <c r="H11" s="33"/>
      <c r="I11" s="42">
        <f>ROUND((H4*I5+N4*J10),1)</f>
        <v>14</v>
      </c>
      <c r="J11" s="43">
        <f>ROUND((N4*J10),1)</f>
        <v>2.8</v>
      </c>
      <c r="K11" s="33" t="s">
        <v>2</v>
      </c>
      <c r="L11" s="33"/>
      <c r="M11" s="33"/>
      <c r="N11" s="33"/>
      <c r="O11" s="33"/>
      <c r="Q11" s="1"/>
      <c r="R11" s="1"/>
    </row>
    <row r="12" spans="1:18" ht="22.5">
      <c r="A12" s="5" t="s">
        <v>7</v>
      </c>
      <c r="B12" s="4">
        <v>95</v>
      </c>
      <c r="C12" s="8"/>
      <c r="D12" s="10"/>
      <c r="Q12" s="1"/>
      <c r="R12" s="1"/>
    </row>
    <row r="13" spans="1:18" ht="22.5">
      <c r="A13" s="5" t="s">
        <v>8</v>
      </c>
      <c r="B13" s="4">
        <v>70</v>
      </c>
      <c r="C13" s="8"/>
      <c r="D13" s="8"/>
      <c r="E13" s="8"/>
      <c r="F13" s="65">
        <f>ROUND((L4-G7/(H4*0.001)),1)</f>
        <v>18</v>
      </c>
      <c r="G13" s="9"/>
      <c r="H13" s="7"/>
      <c r="I13" s="63">
        <f>IF(I15&gt;I14,I15-0.001,I15)</f>
        <v>0.19599999999999995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8.75">
      <c r="A14" s="6" t="s">
        <v>0</v>
      </c>
      <c r="B14" s="4">
        <v>0.78</v>
      </c>
      <c r="C14" s="1"/>
      <c r="D14" s="8"/>
      <c r="E14" s="7"/>
      <c r="F14" s="65">
        <f>L10</f>
        <v>25</v>
      </c>
      <c r="G14" s="1"/>
      <c r="H14" s="8"/>
      <c r="I14" s="64">
        <f>ROUND((I11/ABS(H4)),3)</f>
        <v>1</v>
      </c>
      <c r="J14" s="1"/>
      <c r="K14" s="1"/>
      <c r="L14" s="8"/>
      <c r="M14" s="8"/>
      <c r="N14" s="8"/>
      <c r="O14" s="8"/>
      <c r="P14" s="1"/>
      <c r="Q14" s="1"/>
      <c r="R14" s="1"/>
    </row>
    <row r="15" spans="1:18" ht="20.25">
      <c r="A15" s="21" t="s">
        <v>9</v>
      </c>
      <c r="B15" s="22">
        <f>ROUND((B12+B13)/2,1)</f>
        <v>82.5</v>
      </c>
      <c r="C15" s="1"/>
      <c r="D15" s="9"/>
      <c r="E15" s="8"/>
      <c r="F15" s="63">
        <f>B6</f>
        <v>60</v>
      </c>
      <c r="G15" s="8"/>
      <c r="H15" s="8"/>
      <c r="I15" s="64">
        <f>IF(I14&gt;1,I13-0.001,I13+0.001)</f>
        <v>0.19699999999999995</v>
      </c>
      <c r="J15" s="8"/>
      <c r="K15" s="8"/>
      <c r="L15" s="8"/>
      <c r="M15" s="8"/>
      <c r="N15" s="8"/>
      <c r="O15" s="8"/>
      <c r="P15" s="8"/>
      <c r="Q15" s="8"/>
      <c r="R15" s="1"/>
    </row>
    <row r="16" spans="1:18" ht="20.25">
      <c r="A16" s="6" t="s">
        <v>10</v>
      </c>
      <c r="B16" s="4">
        <v>15</v>
      </c>
      <c r="C16" s="1"/>
      <c r="D16" s="6" t="s">
        <v>1</v>
      </c>
      <c r="E16" s="4">
        <v>1.1</v>
      </c>
      <c r="F16" s="16"/>
      <c r="G16" s="1"/>
      <c r="H16" s="1"/>
      <c r="I16" s="16"/>
      <c r="J16" s="16"/>
      <c r="K16" s="16"/>
      <c r="L16" s="8"/>
      <c r="M16" s="8"/>
      <c r="N16" s="8"/>
      <c r="O16" s="8"/>
      <c r="P16" s="1"/>
      <c r="Q16" s="1"/>
      <c r="R16" s="1"/>
    </row>
    <row r="17" spans="1:18" ht="20.25">
      <c r="A17" s="12" t="s">
        <v>17</v>
      </c>
      <c r="B17" s="2">
        <f>ROUND((B16-B10)/(B9-B10),3)</f>
        <v>0.065</v>
      </c>
      <c r="C17" s="8"/>
      <c r="D17" s="12" t="s">
        <v>15</v>
      </c>
      <c r="E17" s="2">
        <f>ROUND((B11*B17),3)</f>
        <v>0.117</v>
      </c>
      <c r="F17" s="8"/>
      <c r="G17" s="1"/>
      <c r="H17" s="1"/>
      <c r="I17" s="8"/>
      <c r="J17" s="8"/>
      <c r="K17" s="8"/>
      <c r="L17" s="8"/>
      <c r="M17" s="1"/>
      <c r="N17" s="8"/>
      <c r="O17" s="8"/>
      <c r="P17" s="1"/>
      <c r="Q17" s="1"/>
      <c r="R17" s="1"/>
    </row>
    <row r="18" spans="1:18" ht="20.25">
      <c r="A18" s="3" t="s">
        <v>11</v>
      </c>
      <c r="B18" s="2">
        <f>ROUND((B10+(B15-B10)*(B17^B14)+(B12-B15)*B17),1)</f>
        <v>26.5</v>
      </c>
      <c r="C18" s="16"/>
      <c r="D18" s="3" t="s">
        <v>11</v>
      </c>
      <c r="E18" s="2">
        <f>ROUND((B19+(B18-B19)/E16),1)</f>
        <v>26.4</v>
      </c>
      <c r="F18" s="16"/>
      <c r="G18" s="1"/>
      <c r="H18" s="1"/>
      <c r="I18" s="16"/>
      <c r="J18" s="16"/>
      <c r="K18" s="16"/>
      <c r="L18" s="8"/>
      <c r="M18" s="8"/>
      <c r="N18" s="8"/>
      <c r="O18" s="8"/>
      <c r="P18" s="1"/>
      <c r="Q18" s="1"/>
      <c r="R18" s="1"/>
    </row>
    <row r="19" spans="1:18" ht="20.25">
      <c r="A19" s="21" t="s">
        <v>12</v>
      </c>
      <c r="B19" s="22">
        <f>ROUND((B18+B20)/2,1)</f>
        <v>25.7</v>
      </c>
      <c r="C19" s="16"/>
      <c r="D19" s="21" t="s">
        <v>12</v>
      </c>
      <c r="E19" s="22">
        <f>ROUND((E18+E20)/2,1)</f>
        <v>25.7</v>
      </c>
      <c r="F19" s="8"/>
      <c r="G19" s="8"/>
      <c r="H19" s="8"/>
      <c r="I19" s="8"/>
      <c r="J19" s="1"/>
      <c r="K19" s="8"/>
      <c r="L19" s="8"/>
      <c r="M19" s="8"/>
      <c r="N19" s="8"/>
      <c r="O19" s="8"/>
      <c r="P19" s="8"/>
      <c r="Q19" s="8"/>
      <c r="R19" s="1"/>
    </row>
    <row r="20" spans="1:18" ht="20.25">
      <c r="A20" s="3" t="s">
        <v>13</v>
      </c>
      <c r="B20" s="2">
        <f>ROUND((B18-(B12-B13)*B17),1)</f>
        <v>24.9</v>
      </c>
      <c r="C20" s="8"/>
      <c r="D20" s="3" t="s">
        <v>13</v>
      </c>
      <c r="E20" s="2">
        <f>ROUND((B19-(B19-B20)/E16),1)</f>
        <v>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/>
    </row>
    <row r="21" spans="1:18" ht="18.75">
      <c r="A21" s="9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/>
    </row>
    <row r="22" spans="1:18" ht="18.75">
      <c r="A22" s="18"/>
      <c r="B22" s="7"/>
      <c r="C22" s="17"/>
      <c r="D22" s="8"/>
      <c r="E22" s="8"/>
      <c r="F22" s="8"/>
      <c r="G22" s="8"/>
      <c r="H22" s="8"/>
      <c r="I22" s="8"/>
      <c r="J22" s="8"/>
      <c r="K22" s="8"/>
      <c r="L22" s="11"/>
      <c r="M22" s="8"/>
      <c r="N22" s="8"/>
      <c r="O22" s="8"/>
      <c r="P22" s="8"/>
      <c r="Q22" s="8"/>
      <c r="R22" s="1"/>
    </row>
    <row r="23" spans="1:18" ht="18.75">
      <c r="A23" s="9"/>
      <c r="B23" s="7"/>
      <c r="C23" s="8"/>
      <c r="D23" s="9"/>
      <c r="E23" s="7"/>
      <c r="F23" s="11"/>
      <c r="G23" s="8"/>
      <c r="H23" s="8"/>
      <c r="I23" s="8"/>
      <c r="J23" s="8"/>
      <c r="K23" s="16"/>
      <c r="L23" s="8"/>
      <c r="M23" s="8"/>
      <c r="N23" s="8"/>
      <c r="O23" s="8"/>
      <c r="P23" s="8"/>
      <c r="Q23" s="8"/>
      <c r="R23" s="1"/>
    </row>
    <row r="24" spans="1:18" ht="18.75">
      <c r="A24" s="18"/>
      <c r="B24" s="7"/>
      <c r="C24" s="8"/>
      <c r="D24" s="10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</row>
    <row r="25" spans="1:18" ht="18.75">
      <c r="A25" s="10"/>
      <c r="B25" s="7"/>
      <c r="C25" s="8"/>
      <c r="D25" s="8"/>
      <c r="E25" s="8"/>
      <c r="F25" s="8"/>
      <c r="G25" s="8"/>
      <c r="H25" s="8"/>
      <c r="I25" s="8"/>
      <c r="J25" s="8"/>
      <c r="K25" s="7"/>
      <c r="L25" s="8"/>
      <c r="M25" s="8"/>
      <c r="N25" s="8"/>
      <c r="O25" s="8"/>
      <c r="P25" s="8"/>
      <c r="Q25" s="8"/>
      <c r="R25" s="1"/>
    </row>
    <row r="26" spans="1:18" ht="18.75">
      <c r="A26" s="10"/>
      <c r="B26" s="7"/>
      <c r="C26" s="16"/>
      <c r="D26" s="8"/>
      <c r="E26" s="8"/>
      <c r="F26" s="8"/>
      <c r="G26" s="8"/>
      <c r="H26" s="8"/>
      <c r="I26" s="8"/>
      <c r="J26" s="10"/>
      <c r="K26" s="7"/>
      <c r="L26" s="8"/>
      <c r="M26" s="8"/>
      <c r="N26" s="8"/>
      <c r="O26" s="8"/>
      <c r="P26" s="8"/>
      <c r="Q26" s="8"/>
      <c r="R26" s="1"/>
    </row>
    <row r="27" spans="1:18" ht="18.75">
      <c r="A27" s="18"/>
      <c r="B27" s="7"/>
      <c r="C27" s="16"/>
      <c r="D27" s="9"/>
      <c r="E27" s="7"/>
      <c r="F27" s="8"/>
      <c r="G27" s="9"/>
      <c r="H27" s="7"/>
      <c r="I27" s="8"/>
      <c r="J27" s="9"/>
      <c r="K27" s="7"/>
      <c r="L27" s="8"/>
      <c r="M27" s="8"/>
      <c r="N27" s="8"/>
      <c r="O27" s="8"/>
      <c r="P27" s="8"/>
      <c r="Q27" s="8"/>
      <c r="R27" s="1"/>
    </row>
    <row r="28" spans="1:18" ht="18.75">
      <c r="A28" s="19"/>
      <c r="B28" s="7"/>
      <c r="C28" s="16"/>
      <c r="D28" s="10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"/>
    </row>
    <row r="29" spans="1:31" ht="18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8"/>
      <c r="M29" s="8"/>
      <c r="N29" s="8"/>
      <c r="O29" s="8"/>
      <c r="P29" s="8"/>
      <c r="Q29" s="8"/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24" ht="18.75">
      <c r="A30" s="16"/>
      <c r="B30" s="16"/>
      <c r="C30" s="8"/>
      <c r="D30" s="20"/>
      <c r="E30" s="8"/>
      <c r="F30" s="8"/>
      <c r="G30" s="16"/>
      <c r="H30" s="16"/>
      <c r="I30" s="16"/>
      <c r="J30" s="16"/>
      <c r="K30" s="16"/>
      <c r="L30" s="8"/>
      <c r="M30" s="8"/>
      <c r="N30" s="8"/>
      <c r="O30" s="8"/>
      <c r="P30" s="8"/>
      <c r="Q30" s="8"/>
      <c r="R30" s="1"/>
      <c r="S30" s="13"/>
      <c r="T30" s="13"/>
      <c r="U30" s="13"/>
      <c r="V30" s="13"/>
      <c r="W30" s="13"/>
      <c r="X30" s="13"/>
    </row>
    <row r="31" spans="1:24" ht="18.75">
      <c r="A31" s="16"/>
      <c r="B31" s="16"/>
      <c r="C31" s="8"/>
      <c r="D31" s="16"/>
      <c r="E31" s="16"/>
      <c r="F31" s="16"/>
      <c r="G31" s="16"/>
      <c r="H31" s="16"/>
      <c r="I31" s="16"/>
      <c r="J31" s="16"/>
      <c r="K31" s="16"/>
      <c r="L31" s="8"/>
      <c r="M31" s="8"/>
      <c r="N31" s="8"/>
      <c r="O31" s="8"/>
      <c r="P31" s="8"/>
      <c r="Q31" s="8"/>
      <c r="R31" s="1"/>
      <c r="S31" s="13"/>
      <c r="T31" s="13"/>
      <c r="U31" s="13"/>
      <c r="V31" s="13"/>
      <c r="W31" s="13"/>
      <c r="X31" s="13"/>
    </row>
    <row r="32" spans="1:24" ht="18.75">
      <c r="A32" s="14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</sheetData>
  <printOptions horizontalCentered="1"/>
  <pageMargins left="0.984251968503937" right="0.3937007874015748" top="0.3937007874015748" bottom="1.1811023622047245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12</cp:lastModifiedBy>
  <cp:lastPrinted>2005-02-23T14:19:38Z</cp:lastPrinted>
  <dcterms:created xsi:type="dcterms:W3CDTF">2002-10-11T04:28:15Z</dcterms:created>
  <dcterms:modified xsi:type="dcterms:W3CDTF">2005-10-02T06:28:05Z</dcterms:modified>
  <cp:category/>
  <cp:version/>
  <cp:contentType/>
  <cp:contentStatus/>
</cp:coreProperties>
</file>